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https://ubcca-my.sharepoint.com/personal/jingxin_lei_ubc_ca/Documents/Documents/Research/thesis/scoping review/"/>
    </mc:Choice>
  </mc:AlternateContent>
  <xr:revisionPtr revIDLastSave="8" documentId="8_{504735CD-670F-427D-B33E-952F8DDB1F22}" xr6:coauthVersionLast="47" xr6:coauthVersionMax="47" xr10:uidLastSave="{70AAFE88-50C7-414D-AA80-DFA996D02824}"/>
  <bookViews>
    <workbookView xWindow="-90" yWindow="-90" windowWidth="19380" windowHeight="10980" activeTab="1" xr2:uid="{6055BBA8-66F0-4EBB-A866-FBAAA623D234}"/>
  </bookViews>
  <sheets>
    <sheet name="cleaned" sheetId="2" r:id="rId1"/>
    <sheet name="review_262295_included_csv_2023" sheetId="4" r:id="rId2"/>
  </sheets>
  <definedNames>
    <definedName name="_xlnm._FilterDatabase" localSheetId="0" hidden="1">cleaned!$A$2:$T$192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2" l="1"/>
  <c r="L23" i="2"/>
  <c r="L24" i="2"/>
  <c r="L32" i="2"/>
  <c r="L33" i="2"/>
  <c r="L40" i="2"/>
  <c r="L41" i="2"/>
  <c r="L49" i="2"/>
  <c r="L50" i="2"/>
  <c r="L51" i="2"/>
  <c r="L52" i="2"/>
  <c r="L53" i="2"/>
  <c r="L54" i="2"/>
  <c r="L55" i="2"/>
  <c r="L59" i="2"/>
  <c r="L61" i="2"/>
  <c r="L63" i="2"/>
  <c r="L76" i="2"/>
  <c r="L77" i="2"/>
  <c r="L78" i="2"/>
  <c r="L83" i="2"/>
  <c r="L85" i="2"/>
  <c r="L86" i="2"/>
  <c r="L88" i="2"/>
  <c r="L90" i="2"/>
  <c r="L91" i="2"/>
  <c r="L93" i="2"/>
  <c r="L94" i="2"/>
  <c r="L95" i="2"/>
  <c r="L98" i="2"/>
  <c r="L124" i="2"/>
  <c r="L126" i="2"/>
  <c r="L140" i="2"/>
  <c r="L141" i="2"/>
  <c r="L142" i="2"/>
  <c r="L145" i="2"/>
  <c r="L146" i="2"/>
  <c r="L147" i="2"/>
  <c r="L148" i="2"/>
  <c r="L154" i="2"/>
  <c r="L1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tc={038A580F-9940-4B9A-93B8-0045D3BE9E23}</author>
    <author>tc={976BF508-436F-4F1C-AC5A-62B23A86FA51}</author>
  </authors>
  <commentList>
    <comment ref="I2" authorId="0" shapeId="0" xr:uid="{038A580F-9940-4B9A-93B8-0045D3BE9E23}">
      <text>
        <t>[Threaded comment]
Your version of Excel allows you to read this threaded comment; however, any edits to it will get removed if the file is opened in a newer version of Excel. Learn more: https://go.microsoft.com/fwlink/?linkid=870924
Comment:
    Sample for non-COVID-19 reasons?</t>
      </text>
    </comment>
    <comment ref="G3" authorId="1" shapeId="0" xr:uid="{976BF508-436F-4F1C-AC5A-62B23A86FA51}">
      <text>
        <t>[Threaded comment]
Your version of Excel allows you to read this threaded comment; however, any edits to it will get removed if the file is opened in a newer version of Excel. Learn more: https://go.microsoft.com/fwlink/?linkid=870924
Comment:
    Explain the differences between cross-sectional / surveillance</t>
      </text>
    </comment>
  </commentList>
</comments>
</file>

<file path=xl/sharedStrings.xml><?xml version="1.0" encoding="utf-8"?>
<sst xmlns="http://schemas.openxmlformats.org/spreadsheetml/2006/main" count="2815" uniqueCount="1748">
  <si>
    <t>IgM: 60-69: 30.6 (29.4-31.7) 
        70-79: 30.6 (28.5-32.7)
        80+: 32.9 (28.4-37.3)
IgG: 60-69: 67.3 (66.3-68.3) 
        70-79: 64.4 (62.6-66.1)
        80+: 59.7 (55.8-63.7)</t>
  </si>
  <si>
    <t>raw</t>
  </si>
  <si>
    <t>IgG/IgM -S</t>
  </si>
  <si>
    <t>-</t>
  </si>
  <si>
    <t>seroprevalence</t>
  </si>
  <si>
    <t>Jul 16 2020–Jul 7,2021</t>
  </si>
  <si>
    <t>Not reported</t>
  </si>
  <si>
    <t>60+</t>
  </si>
  <si>
    <t>R</t>
  </si>
  <si>
    <t>all</t>
  </si>
  <si>
    <t>Kazakhstan</t>
  </si>
  <si>
    <t>Yuliya Semenova</t>
  </si>
  <si>
    <t>Semenova (2022)</t>
  </si>
  <si>
    <t>Study 126</t>
  </si>
  <si>
    <t>1.3 (0.5–2.0)</t>
  </si>
  <si>
    <t>0.5 (0–1.3)</t>
  </si>
  <si>
    <t>test performance</t>
  </si>
  <si>
    <t>IgG</t>
  </si>
  <si>
    <t>70+</t>
  </si>
  <si>
    <t>P</t>
  </si>
  <si>
    <t>Greece</t>
  </si>
  <si>
    <t>Zacharoula Bogogiannidou</t>
  </si>
  <si>
    <t>Bogogiannidou (2020)</t>
  </si>
  <si>
    <t>Study 125</t>
  </si>
  <si>
    <t>3.4 (3.0-3.8)</t>
  </si>
  <si>
    <t>IgG-S (before Oct 2020), IgG-N (Oct-Nov 2020), antigen-N (after Nov 2020)</t>
  </si>
  <si>
    <t>combined</t>
  </si>
  <si>
    <t>May-Dec 2020</t>
  </si>
  <si>
    <t>England</t>
  </si>
  <si>
    <t>Heather Whitaker</t>
  </si>
  <si>
    <t>Whitaker (2022)</t>
  </si>
  <si>
    <t>Study 124</t>
  </si>
  <si>
    <t>52.8 (52.2-53.5)</t>
  </si>
  <si>
    <t>prevalence</t>
  </si>
  <si>
    <t>Mar 10-Sep 5, 2020</t>
  </si>
  <si>
    <t>Rio de Janeiro, Brazil</t>
  </si>
  <si>
    <t>Guilherme Loureiro Werneck</t>
  </si>
  <si>
    <t>Werneck (2021)</t>
  </si>
  <si>
    <t>Study 123</t>
  </si>
  <si>
    <t>3.6 (3.4-3.9)</t>
  </si>
  <si>
    <t>Jun 20–Jul 13, 2020</t>
  </si>
  <si>
    <t>65+</t>
  </si>
  <si>
    <t>Helen Ward</t>
  </si>
  <si>
    <t>Ward (2021)</t>
  </si>
  <si>
    <t>Study 122</t>
  </si>
  <si>
    <t>2.5 (1.2–5.1)</t>
  </si>
  <si>
    <t>survey design and test performance</t>
  </si>
  <si>
    <t>Mar 31-May 11, 2020</t>
  </si>
  <si>
    <t xml:space="preserve">Netherlands </t>
  </si>
  <si>
    <t>Eric R A Vos</t>
  </si>
  <si>
    <t>Vos (2021)</t>
  </si>
  <si>
    <t>Study 121</t>
  </si>
  <si>
    <t>24.2 (19.2-30.0)</t>
  </si>
  <si>
    <t>Dec 2020–Feb 2021</t>
  </si>
  <si>
    <t>2.7 (1.1-6.1)</t>
  </si>
  <si>
    <t>IgG-S/-N</t>
  </si>
  <si>
    <t>May–Jul 2020</t>
  </si>
  <si>
    <t>Croatia</t>
  </si>
  <si>
    <t>Tatjana Vilibic-Cavlek</t>
  </si>
  <si>
    <t>Vilibic-Cavlek (2021)</t>
  </si>
  <si>
    <t>Study 120</t>
  </si>
  <si>
    <t>6.3 (6.3-6.4)</t>
  </si>
  <si>
    <t>May 14, 2020-Apr 29, 2021</t>
  </si>
  <si>
    <t>France</t>
  </si>
  <si>
    <t>Stéphanie Vandentorren</t>
  </si>
  <si>
    <t>Vandentorren (2022)</t>
  </si>
  <si>
    <t>Study 119</t>
  </si>
  <si>
    <t>85.7 (81.2–90.0)</t>
  </si>
  <si>
    <t>Gro Tunheim</t>
  </si>
  <si>
    <t>Tunheim (2022)</t>
  </si>
  <si>
    <t>4.0(2.2–6.2)</t>
  </si>
  <si>
    <t>1.0(0.2–2.6)</t>
  </si>
  <si>
    <t>late summer of 2020</t>
  </si>
  <si>
    <t>1.2(0.1–3.8)</t>
  </si>
  <si>
    <t>spring of 2020</t>
  </si>
  <si>
    <t xml:space="preserve">Norway </t>
  </si>
  <si>
    <t>Tunheim (2021)</t>
  </si>
  <si>
    <t>Study 118</t>
  </si>
  <si>
    <t>7.2 (6.3-8.4)</t>
  </si>
  <si>
    <t>Dec 2020-Mar 2021</t>
  </si>
  <si>
    <t>1.6 (1.2-2.1)</t>
  </si>
  <si>
    <t>IgG-S</t>
  </si>
  <si>
    <t>May-Sep 2020</t>
  </si>
  <si>
    <t>Canada</t>
  </si>
  <si>
    <t>Xuyang Tang</t>
  </si>
  <si>
    <t>Tang (2022)</t>
  </si>
  <si>
    <t>Study 117</t>
  </si>
  <si>
    <t>1.8 (0.9-3.0)</t>
  </si>
  <si>
    <t>sampling weights and test performance</t>
  </si>
  <si>
    <t>Jun 24-Jul 8, 2020</t>
  </si>
  <si>
    <t>city/town</t>
  </si>
  <si>
    <t>Ethiopia</t>
  </si>
  <si>
    <t>Enyew Birru Tadesse</t>
  </si>
  <si>
    <t>Tadesse (2021)</t>
  </si>
  <si>
    <t>Study 116</t>
  </si>
  <si>
    <t>1.8 (0.8-3.9)</t>
  </si>
  <si>
    <t>May 11–Jun 15, 2020</t>
  </si>
  <si>
    <t>Oregon, US</t>
  </si>
  <si>
    <t>Melissa Sutton</t>
  </si>
  <si>
    <t>Sutton (2020)</t>
  </si>
  <si>
    <t>Study 115</t>
  </si>
  <si>
    <t>7.2 (6.8-7.6)</t>
  </si>
  <si>
    <t>Apr, 2020-March 30, 2021</t>
  </si>
  <si>
    <t>south-eastern Poland</t>
  </si>
  <si>
    <t>Ewa Stępień</t>
  </si>
  <si>
    <t>Stepien (2021)</t>
  </si>
  <si>
    <t>Study 114</t>
  </si>
  <si>
    <t>20.1 (18.4-22.0)</t>
  </si>
  <si>
    <t>May 5-15, 2020</t>
  </si>
  <si>
    <t>Autonomous Province of Trento, Italy</t>
  </si>
  <si>
    <t>Paola Stefanelli</t>
  </si>
  <si>
    <t>Stefanelli (2021)</t>
  </si>
  <si>
    <t>Study 113</t>
  </si>
  <si>
    <t>11.4 (11.2-11.7)</t>
  </si>
  <si>
    <t>details not reported</t>
  </si>
  <si>
    <t>Jan 23-May 26, 2020</t>
  </si>
  <si>
    <t>Ontario, Canada</t>
  </si>
  <si>
    <t>Nathan M. Stall</t>
  </si>
  <si>
    <t>Stall (2020)</t>
  </si>
  <si>
    <t>Study 112</t>
  </si>
  <si>
    <t>70.7 (61.6-78.4)</t>
  </si>
  <si>
    <t>sampling weights</t>
  </si>
  <si>
    <t>RBD antibodies (Luminex xMAP SARS-CoV-2)</t>
  </si>
  <si>
    <t>Apr 9-25, 2021</t>
  </si>
  <si>
    <t>mostly city</t>
  </si>
  <si>
    <t>Los Angeles County, California, US</t>
  </si>
  <si>
    <t>Neeraj Sood</t>
  </si>
  <si>
    <t>Sood (2022)</t>
  </si>
  <si>
    <t>Study 111</t>
  </si>
  <si>
    <t>20.5 (17.6-23.7)</t>
  </si>
  <si>
    <t>Feb 8-Mar 25, 2021</t>
  </si>
  <si>
    <t>Estonia</t>
  </si>
  <si>
    <t>Hiie Soeorg</t>
  </si>
  <si>
    <t>Soeorg (2022)</t>
  </si>
  <si>
    <t>Study 110</t>
  </si>
  <si>
    <t>18.5 (13.6-24.7)</t>
  </si>
  <si>
    <t>Dec 25 2020-Jan 5, 2021</t>
  </si>
  <si>
    <t>4.8 (2.4-9.2)</t>
  </si>
  <si>
    <t>Oct27-Nov7, 2020</t>
  </si>
  <si>
    <t>7.2 (4.2-11.8)</t>
  </si>
  <si>
    <t>July 25-31, 2020</t>
  </si>
  <si>
    <t>city</t>
  </si>
  <si>
    <t>St. Louis, Missouri, US</t>
  </si>
  <si>
    <t>Brittany K. Smith</t>
  </si>
  <si>
    <t>Smith (2021)</t>
  </si>
  <si>
    <t>Study 109</t>
  </si>
  <si>
    <t>53.2 (50.7-55.8)</t>
  </si>
  <si>
    <t>IgG/IgM/IgA</t>
  </si>
  <si>
    <t>Oct 24, 2020-Jan 11, 2021</t>
  </si>
  <si>
    <t>Almaty, Oskemen, Kostanay in Kazakhstan</t>
  </si>
  <si>
    <t>Manar Smagul</t>
  </si>
  <si>
    <t>Smagul (2022)</t>
  </si>
  <si>
    <t>Study 108</t>
  </si>
  <si>
    <t>57.8 (49.6-65.6)</t>
  </si>
  <si>
    <t>IgM/IgG-N</t>
  </si>
  <si>
    <t>May 13-Jul 6, 2020</t>
  </si>
  <si>
    <t>California, Connecticut, Michigan, New Jersey, and New York in US</t>
  </si>
  <si>
    <t>Jonathan I. Silverberg</t>
  </si>
  <si>
    <t>Silverberg (2021)</t>
  </si>
  <si>
    <t>Study 107</t>
  </si>
  <si>
    <t>35.2 (31.9-38.7)</t>
  </si>
  <si>
    <t>IgG/IgM</t>
  </si>
  <si>
    <t>Jul 27-Aug 8, 2020</t>
  </si>
  <si>
    <t>Maranhão, Brazil</t>
  </si>
  <si>
    <t>Antônio Augusto Moura da Silva</t>
  </si>
  <si>
    <t>Silva (2020)</t>
  </si>
  <si>
    <t>Study 106</t>
  </si>
  <si>
    <t>7.7 (7.4-8.0)</t>
  </si>
  <si>
    <t>Nov 2020-May 2021</t>
  </si>
  <si>
    <t>61+</t>
  </si>
  <si>
    <t>Punjab, India</t>
  </si>
  <si>
    <t>Shailpreet Kaur Sidhu</t>
  </si>
  <si>
    <t>Sidhu (2022)</t>
  </si>
  <si>
    <t>Study 105</t>
  </si>
  <si>
    <t>8.1 (6.8-9.6)</t>
  </si>
  <si>
    <t>IgM/IgG -S/-N</t>
  </si>
  <si>
    <t>0.0006 (0.0000-0.004)</t>
  </si>
  <si>
    <t>both</t>
  </si>
  <si>
    <t>Mar 1-Jun 30, 2020</t>
  </si>
  <si>
    <t>Wuhan, China</t>
  </si>
  <si>
    <t>Yufeng Shang</t>
  </si>
  <si>
    <t>Shang (2022)</t>
  </si>
  <si>
    <t>Study 104</t>
  </si>
  <si>
    <t>60-69: 87.8 (86.6-89.1)
70+: 83.5 (81.6-85.3)</t>
  </si>
  <si>
    <t>Dec 27, 2021 – Jan 6, 2022</t>
  </si>
  <si>
    <t>60-69: 65.0 (62.8-67.2)
70+: 59.6 (56.8-62.3)</t>
  </si>
  <si>
    <t>Jun 28-Jul 7, 2021</t>
  </si>
  <si>
    <t xml:space="preserve">60-69: 22.8 (21.0-24.6) 
70+: 21.5 (19.0-23.9) </t>
  </si>
  <si>
    <t>Apr 7-30, 2021</t>
  </si>
  <si>
    <t>60-69: 28.4 (26.2-30.5)
70+: 26.5 (23.7-29.2)</t>
  </si>
  <si>
    <t>Oct 19–Nov 30, 2020</t>
  </si>
  <si>
    <t>60-69, 70+</t>
  </si>
  <si>
    <t>Tamil Nadu, India</t>
  </si>
  <si>
    <t>T.S. Selvavinayagam</t>
  </si>
  <si>
    <t>Selvavinayagam (2021)</t>
  </si>
  <si>
    <t>Study 103</t>
  </si>
  <si>
    <t>13.1 (9.9–17.1)</t>
  </si>
  <si>
    <t>Chennai, India</t>
  </si>
  <si>
    <t>Sriram Selvaraju</t>
  </si>
  <si>
    <t>Selvaraju (2021)</t>
  </si>
  <si>
    <t>Study 102</t>
  </si>
  <si>
    <t>0.4 (0–1.4)</t>
  </si>
  <si>
    <t>sampling design and test performance</t>
  </si>
  <si>
    <t>May 4–Jun 30, 2020</t>
  </si>
  <si>
    <t>Utah, Salt Lake, Davis, and Summit in Utah, USA</t>
  </si>
  <si>
    <t>Matthew H. Samore</t>
  </si>
  <si>
    <t>Samore (2021)</t>
  </si>
  <si>
    <t>Study 101</t>
  </si>
  <si>
    <t>9.6 (6.1-14.6)</t>
  </si>
  <si>
    <t>IgG/IgM -S/-N</t>
  </si>
  <si>
    <t>Stockholm, Sweden</t>
  </si>
  <si>
    <t>Niclas Roxhed</t>
  </si>
  <si>
    <t>Roxhed (2021)</t>
  </si>
  <si>
    <t>Study 100</t>
  </si>
  <si>
    <t>3.1 (2.4-4.0)</t>
  </si>
  <si>
    <t>Mar 28-Jun 26, 2020</t>
  </si>
  <si>
    <t>San Francisco, California, US</t>
  </si>
  <si>
    <t>Isobel Routledge</t>
  </si>
  <si>
    <t>Routledge (2021)</t>
  </si>
  <si>
    <t>Study 99</t>
  </si>
  <si>
    <t>14.5 (12.0-17.3)</t>
  </si>
  <si>
    <t xml:space="preserve"> Aug 3-Sep 14, 2020</t>
  </si>
  <si>
    <t>~718</t>
  </si>
  <si>
    <t>primarily rural</t>
  </si>
  <si>
    <t>Manabi, Ecuador</t>
  </si>
  <si>
    <t>Maria Belén Rodriguez-Paredes</t>
  </si>
  <si>
    <t>Rodriguez-Paredes (2022)</t>
  </si>
  <si>
    <t>Study 98</t>
  </si>
  <si>
    <t>92.9 (90.0-95.0)</t>
  </si>
  <si>
    <t>Jun 1-Jul 7, 2021</t>
  </si>
  <si>
    <t>Silvia Stringhini</t>
  </si>
  <si>
    <t>Stringhini (2021)</t>
  </si>
  <si>
    <t>10.7 (8.1-13.9)</t>
  </si>
  <si>
    <t>IgG/IgM/IgA-S</t>
  </si>
  <si>
    <t>Nov 23-Dec 23, 2020</t>
  </si>
  <si>
    <t>4.7 (3.7-5.9)</t>
  </si>
  <si>
    <t>Apr 6-Jun 30, 2020</t>
  </si>
  <si>
    <t>Aude Richard</t>
  </si>
  <si>
    <t>Richard (2022)</t>
  </si>
  <si>
    <t>4.1 (2.4-6.8)</t>
  </si>
  <si>
    <t>Apr 6-May 9, 2020</t>
  </si>
  <si>
    <t>Geneva, Switzerland</t>
  </si>
  <si>
    <t>Stringhini (2020)</t>
  </si>
  <si>
    <t>Study 97</t>
  </si>
  <si>
    <t>2.2 (2.0-2.5)</t>
  </si>
  <si>
    <t>Jun 28-Sep 14, 2020</t>
  </si>
  <si>
    <t>Israel</t>
  </si>
  <si>
    <t>Shay Reicher</t>
  </si>
  <si>
    <t>Reicher (2021)</t>
  </si>
  <si>
    <t>Study 96</t>
  </si>
  <si>
    <t>2.7 (1.7-4.2)</t>
  </si>
  <si>
    <t>Nov 2020-Jan 2021</t>
  </si>
  <si>
    <t>Katja Radon</t>
  </si>
  <si>
    <t>Radon (2021)</t>
  </si>
  <si>
    <t>1.5 (0.9-2.7)</t>
  </si>
  <si>
    <t>IgG/IgM-S, IgG/IgM/IgA-N</t>
  </si>
  <si>
    <t>Apr-Jun 12, 2020</t>
  </si>
  <si>
    <t>Munich, Germany</t>
  </si>
  <si>
    <t>Michael Pritsch</t>
  </si>
  <si>
    <t>Pritsch (2021)</t>
  </si>
  <si>
    <t>Study 95</t>
  </si>
  <si>
    <t>33.9 (31.4-36.4)</t>
  </si>
  <si>
    <t>Feb 22-Mar 1, 2021</t>
  </si>
  <si>
    <t>Ahmedabad, Gujarat, India</t>
  </si>
  <si>
    <t>Om Prakash</t>
  </si>
  <si>
    <t>Prakash (2022)</t>
  </si>
  <si>
    <t>Study 94</t>
  </si>
  <si>
    <t>18.5 (17.2-19.9)</t>
  </si>
  <si>
    <t>Jun 16-Jul 7, 2020</t>
  </si>
  <si>
    <t>Prakash (2021)</t>
  </si>
  <si>
    <t>Study 93</t>
  </si>
  <si>
    <t>29.2 (21.4–37.5)</t>
  </si>
  <si>
    <t>age, sex, population size of each city, and test performance</t>
  </si>
  <si>
    <t>Apr 17-Jun 2, 2020</t>
  </si>
  <si>
    <t>Iran</t>
  </si>
  <si>
    <t>Hossein Poustchi</t>
  </si>
  <si>
    <t>Poustchi (2021)</t>
  </si>
  <si>
    <t>Study 92</t>
  </si>
  <si>
    <t>43.9 (42.3-45.5)</t>
  </si>
  <si>
    <t>May 14–19, 2021</t>
  </si>
  <si>
    <t>Republic of Belarus</t>
  </si>
  <si>
    <t>Popova (2021)</t>
  </si>
  <si>
    <t>58.0 (55.9-60.1)</t>
  </si>
  <si>
    <t>IgG-N</t>
  </si>
  <si>
    <t>Jun 28-Jul 3, 2021</t>
  </si>
  <si>
    <t>Kyrgyz Republic</t>
  </si>
  <si>
    <t>Popova (2022)</t>
  </si>
  <si>
    <t>19.3 (18.7-19.8)</t>
  </si>
  <si>
    <t>Jun-Dec 2020</t>
  </si>
  <si>
    <t>Russia</t>
  </si>
  <si>
    <t>Anna Y. Popova</t>
  </si>
  <si>
    <t>Study 91</t>
  </si>
  <si>
    <t xml:space="preserve">2.1 (0.4 – 3.5) </t>
  </si>
  <si>
    <t>IgG/IgM -N/-S</t>
  </si>
  <si>
    <t>Oct-Nov 2020</t>
  </si>
  <si>
    <t>Slovenia</t>
  </si>
  <si>
    <t>Mario Poljak</t>
  </si>
  <si>
    <t>Poljak (2021)</t>
  </si>
  <si>
    <t>Study 90</t>
  </si>
  <si>
    <t>15.0 (14.3-15.7)</t>
  </si>
  <si>
    <t>1.8 (1.5-2.2)</t>
  </si>
  <si>
    <t>2.1 (1.5-2.9)</t>
  </si>
  <si>
    <t>5.5 (4.3-7.1)</t>
  </si>
  <si>
    <t>Gauteng Province, South Africa</t>
  </si>
  <si>
    <t>J Pillai</t>
  </si>
  <si>
    <t>Pillai (2020)</t>
  </si>
  <si>
    <t>Study 89</t>
  </si>
  <si>
    <t>0.9 (0.2-2.8)</t>
  </si>
  <si>
    <t>June 13-17, 2020</t>
  </si>
  <si>
    <t>3.7 (2.2-6.1)</t>
  </si>
  <si>
    <t>May 30-Jun 4, 2020</t>
  </si>
  <si>
    <t>Lajeado, southern Brazil</t>
  </si>
  <si>
    <t>Rafael V. Picon</t>
  </si>
  <si>
    <t>Picon (2020)</t>
  </si>
  <si>
    <t>Study 88</t>
  </si>
  <si>
    <t>1.0 (0.3-3.3)</t>
  </si>
  <si>
    <t>Apr 27–May 1, 2020</t>
  </si>
  <si>
    <t>Faroe Islands, Denmark</t>
  </si>
  <si>
    <t>Maria Skaalum Petersen</t>
  </si>
  <si>
    <t>Petersen (2020)</t>
  </si>
  <si>
    <t>Study 87</t>
  </si>
  <si>
    <t>4.2 (3.9-4.5)</t>
  </si>
  <si>
    <t>Apr 27-Jun 22, 2020</t>
  </si>
  <si>
    <t>Spain</t>
  </si>
  <si>
    <t>Beatriz Pérez-Gómez</t>
  </si>
  <si>
    <t>Perez-Gomez (2021)</t>
  </si>
  <si>
    <t>Study 86</t>
  </si>
  <si>
    <t xml:space="preserve">21.5 (20.1–22.9) </t>
  </si>
  <si>
    <t>May 13-July 21, 2020</t>
  </si>
  <si>
    <t>New York City, NY, US</t>
  </si>
  <si>
    <t>Preeti Pathela</t>
  </si>
  <si>
    <t>Pathela (2021)</t>
  </si>
  <si>
    <t>Study 85</t>
  </si>
  <si>
    <t>22.5 (15.4–31.7)</t>
  </si>
  <si>
    <t>Sep 2020-Mar 2021</t>
  </si>
  <si>
    <t>Parrott (2022)</t>
  </si>
  <si>
    <t>15.1 (9.2–24.0)</t>
  </si>
  <si>
    <t>complex survey design and sampling weights</t>
  </si>
  <si>
    <t>Jun-Oct 2020</t>
  </si>
  <si>
    <t>Jannae C Parrott</t>
  </si>
  <si>
    <t>Parrott (2021)</t>
  </si>
  <si>
    <t>Study 84</t>
  </si>
  <si>
    <t>10.3 (8.1-13.0)</t>
  </si>
  <si>
    <t xml:space="preserve"> IgG/IgM and 12 antigens from SARS-CoV-2</t>
  </si>
  <si>
    <t>7.5 (7.3-7.7)</t>
  </si>
  <si>
    <t>Mar 1–Aug 16, 2020; serosurvey: Jul 10–Aug 16, 2020</t>
  </si>
  <si>
    <t>surveillance: 73623; serosurvey: 649</t>
  </si>
  <si>
    <t>PCR: 3; antibody: 1</t>
  </si>
  <si>
    <t>PCR: 2; antibody:1</t>
  </si>
  <si>
    <t>PCR: R; antibody: P</t>
  </si>
  <si>
    <t>Orange County, California, USA</t>
  </si>
  <si>
    <t>Daniel M. Parker</t>
  </si>
  <si>
    <t>Parker (2021)</t>
  </si>
  <si>
    <t>Study 83</t>
  </si>
  <si>
    <t>20.1 (18.7-21.6)</t>
  </si>
  <si>
    <t>IgG/IgA/IgM</t>
  </si>
  <si>
    <t>Oct 28-Dec 23, 2020</t>
  </si>
  <si>
    <t>Limburg, Netherlands</t>
  </si>
  <si>
    <t>Demi M. E. Pagen</t>
  </si>
  <si>
    <t>Pagen (2022)</t>
  </si>
  <si>
    <t>Study 82</t>
  </si>
  <si>
    <t>30.8 (26.3–35.7)</t>
  </si>
  <si>
    <t>Mar 10-Jun 10 2021</t>
  </si>
  <si>
    <t>Timis County, Western Romania</t>
  </si>
  <si>
    <t>Tudor Rares Olariu</t>
  </si>
  <si>
    <t>Olariu (2021)</t>
  </si>
  <si>
    <t>Study 81</t>
  </si>
  <si>
    <t>14.5 (10.1-20.2)</t>
  </si>
  <si>
    <t xml:space="preserve">anti–RBD antibodies through ELISA </t>
  </si>
  <si>
    <t>Jun 24- Nov 23, 2020</t>
  </si>
  <si>
    <t>Chicago, IL, US</t>
  </si>
  <si>
    <t>Brian Mustanski</t>
  </si>
  <si>
    <t>Mustanski (2022)</t>
  </si>
  <si>
    <t>Study 80</t>
  </si>
  <si>
    <t>76.7 (74.6–78.7)</t>
  </si>
  <si>
    <t>Jun 14-Jul 6 2021</t>
  </si>
  <si>
    <t>Murhekar (2021)</t>
  </si>
  <si>
    <t>6·2 (5·2–7·3)</t>
  </si>
  <si>
    <t>Aug 18-Sept 20, 2020</t>
  </si>
  <si>
    <t>0.6 (0.4-0.8)</t>
  </si>
  <si>
    <t>sampling weights, clustering, and test performance</t>
  </si>
  <si>
    <t>May 11-Jun 4, 2020</t>
  </si>
  <si>
    <t>India</t>
  </si>
  <si>
    <t>Manoj V. Murhekar</t>
  </si>
  <si>
    <t>Murhekar (2020)</t>
  </si>
  <si>
    <t>Study 79</t>
  </si>
  <si>
    <t>8.3 (8.3-8.4)</t>
  </si>
  <si>
    <t>Mar 19, 2020–Apr 11, 2021</t>
  </si>
  <si>
    <t>US</t>
  </si>
  <si>
    <t>Mark F. Miller</t>
  </si>
  <si>
    <t>Miller (2021)</t>
  </si>
  <si>
    <t>Study 78</t>
  </si>
  <si>
    <t>25.9 (20.0-32.9)</t>
  </si>
  <si>
    <t>Dec 1 2020 -Jan 15 2021</t>
  </si>
  <si>
    <t>Republic of Srpska-Bosnia &amp; Herzegovina</t>
  </si>
  <si>
    <t>Biljana Mijović</t>
  </si>
  <si>
    <t>Mijovic (2022)</t>
  </si>
  <si>
    <t>Study 77</t>
  </si>
  <si>
    <t>0.8 (0.4–1.3)</t>
  </si>
  <si>
    <t>design weights</t>
  </si>
  <si>
    <t>0.06 (0.00-0.16)</t>
  </si>
  <si>
    <t>mid Apr-early May, 2020</t>
  </si>
  <si>
    <t>Hungary</t>
  </si>
  <si>
    <t>Béla Merkely</t>
  </si>
  <si>
    <t>Merkely (2020)</t>
  </si>
  <si>
    <t>Study 76</t>
  </si>
  <si>
    <t>0.8 (0.3–1.3)</t>
  </si>
  <si>
    <t>nonresponse</t>
  </si>
  <si>
    <t>0.9 (0.4–1.5)</t>
  </si>
  <si>
    <t>nonresponse, using an iterative proportional fitting method</t>
  </si>
  <si>
    <t>April 25–29, 2020</t>
  </si>
  <si>
    <t>Indiana, US</t>
  </si>
  <si>
    <t>Nir Menachemi</t>
  </si>
  <si>
    <t>Menachemi (2020)</t>
  </si>
  <si>
    <t>Study 75</t>
  </si>
  <si>
    <t>1.38 (0.55-2.81)</t>
  </si>
  <si>
    <t>Jan-Feb 2021</t>
  </si>
  <si>
    <t>Castile and Leon, Spain</t>
  </si>
  <si>
    <t>Vicente Martín-Sánchez</t>
  </si>
  <si>
    <t>Martin-sanchez (2021)</t>
  </si>
  <si>
    <t>Study 74</t>
  </si>
  <si>
    <t>23.6 (18.0-30.3)</t>
  </si>
  <si>
    <t>Nov 1-Dec 31, 2020</t>
  </si>
  <si>
    <t>West Bank of Palestine</t>
  </si>
  <si>
    <t>Beesan Maraqa</t>
  </si>
  <si>
    <t>Maraqa (2021)</t>
  </si>
  <si>
    <t>Study 73</t>
  </si>
  <si>
    <t>0.8 (0.0-2.2)</t>
  </si>
  <si>
    <t>nonresponse and sampling weights</t>
  </si>
  <si>
    <t>June 4-23, 2020</t>
  </si>
  <si>
    <t>Connecticut, US</t>
  </si>
  <si>
    <t>Shiwani Mahajan</t>
  </si>
  <si>
    <t>Mahajan (2021)</t>
  </si>
  <si>
    <t>Study 72</t>
  </si>
  <si>
    <t>12.7 (9.5–16.2)</t>
  </si>
  <si>
    <t>Oct 25-Dec 26, 2020</t>
  </si>
  <si>
    <t>8.1 (5.5–10.9)</t>
  </si>
  <si>
    <t>Aug 23-Oct 24, 2020</t>
  </si>
  <si>
    <t>8.4 (6.3–10.8)</t>
  </si>
  <si>
    <t>Jun 21- Aug 22, 2020</t>
  </si>
  <si>
    <t>1.7 (0.3–3.7)</t>
  </si>
  <si>
    <t>Apr 19-Jun 20, 2020</t>
  </si>
  <si>
    <t>65-99</t>
  </si>
  <si>
    <t>Central North Carolina, US</t>
  </si>
  <si>
    <t>Cesar A. Lopez</t>
  </si>
  <si>
    <t>Lopez (2022)</t>
  </si>
  <si>
    <t>Study 71</t>
  </si>
  <si>
    <t xml:space="preserve">60-69: 6.0 (4.4-8.1)
70-79: 4.5 (3.1-6.1)
&gt;=80: 4.8 (3.4-6.5) </t>
  </si>
  <si>
    <t>May 11–17 2020</t>
  </si>
  <si>
    <t xml:space="preserve">60-69: 5.1 (3.6-6.8)
70-79: 3.8 (2.6-5.2)
&gt;=80: 4.1 (2.9-5.5) </t>
  </si>
  <si>
    <t>Apr 6–12 2020</t>
  </si>
  <si>
    <t xml:space="preserve">60-69: 0.4 (0.1-1.1)
70-79: 0.4 (0.0-0.9)
&gt;=80: 0.4 (0.0-0.9) </t>
  </si>
  <si>
    <t>sex, age, region and the collection period</t>
  </si>
  <si>
    <t>IgG-S/N</t>
  </si>
  <si>
    <t>Mar 9–15 2020</t>
  </si>
  <si>
    <t>60-69; 70-79; 80-89</t>
  </si>
  <si>
    <t>Metropolitan France</t>
  </si>
  <si>
    <t>Stéphane Le Vu</t>
  </si>
  <si>
    <t>LeVu (2021)</t>
  </si>
  <si>
    <t>Study 70</t>
  </si>
  <si>
    <t>46.8 (46.6-47.0)</t>
  </si>
  <si>
    <t>weighted to match the population distribution; variables not reported</t>
  </si>
  <si>
    <t>6.1(5.9-6.3)</t>
  </si>
  <si>
    <t>surveillance: May 20-Oct 31, 2020; serosurvey: Oct 19-Nov 5, 2020</t>
  </si>
  <si>
    <t>PCR: 65076; serosurvey: ~150</t>
  </si>
  <si>
    <t>Madurai, south India</t>
  </si>
  <si>
    <t>Ramanan Laxminarayan</t>
  </si>
  <si>
    <t>Laxminarayan (2021)</t>
  </si>
  <si>
    <t>Study 69</t>
  </si>
  <si>
    <t>0.8 (0.1–4.5)</t>
  </si>
  <si>
    <t>Aug–Dec 2020</t>
  </si>
  <si>
    <t>California, US</t>
  </si>
  <si>
    <t>Katherine Lamba</t>
  </si>
  <si>
    <t>Lamba (2021)</t>
  </si>
  <si>
    <t>Study 68</t>
  </si>
  <si>
    <t>25.7 (21.1-30.8)</t>
  </si>
  <si>
    <t>Aug 19-Oct 2, 2020</t>
  </si>
  <si>
    <t>Manaus, Brazil</t>
  </si>
  <si>
    <t>Pritesh Lalwani</t>
  </si>
  <si>
    <t>Lalwani (2021)</t>
  </si>
  <si>
    <t>Study 67</t>
  </si>
  <si>
    <t>9.6 (5.3-16.5)</t>
  </si>
  <si>
    <t>Sep 30-Oct 1, 2020</t>
  </si>
  <si>
    <t>Jammu, India</t>
  </si>
  <si>
    <t>Dinesh Kumar</t>
  </si>
  <si>
    <t>Kumar (2022)</t>
  </si>
  <si>
    <t>Study 66</t>
  </si>
  <si>
    <t>38.2 (30.7-46.1)</t>
  </si>
  <si>
    <t>Sep 16-18, 2021</t>
  </si>
  <si>
    <t>7.4 (4.0–12.3)</t>
  </si>
  <si>
    <t>Aug 28-29, 2021</t>
  </si>
  <si>
    <t>1.68 (0.35-4.82)</t>
  </si>
  <si>
    <t>gender</t>
  </si>
  <si>
    <t>Jul 11-12, 2021</t>
  </si>
  <si>
    <t>Bhubaneswar, India</t>
  </si>
  <si>
    <t>Jaya Singh Kshatri</t>
  </si>
  <si>
    <t>Kshatri (2021)</t>
  </si>
  <si>
    <t>Study 65</t>
  </si>
  <si>
    <t>78.2 (67.0–91.2)</t>
  </si>
  <si>
    <t>Feb 24–May 28, 2021</t>
  </si>
  <si>
    <t>60-75</t>
  </si>
  <si>
    <t>Arkhangelsk, Russia</t>
  </si>
  <si>
    <t>Ekaterina Krieger</t>
  </si>
  <si>
    <t>Krieger (2022)</t>
  </si>
  <si>
    <t>Study 64</t>
  </si>
  <si>
    <t>8.9 (6.8–11.6)</t>
  </si>
  <si>
    <t>design features and sampling weights</t>
  </si>
  <si>
    <t>IgG-N/IgM-S</t>
  </si>
  <si>
    <t>Feb 1-March 31, 2021</t>
  </si>
  <si>
    <t>70-79</t>
  </si>
  <si>
    <t>Kislaya (2022)</t>
  </si>
  <si>
    <t>2.9 (1.5-5.3)</t>
  </si>
  <si>
    <t>health region, age group, and sex in 2019</t>
  </si>
  <si>
    <t>May 21-Jul 8, 2020</t>
  </si>
  <si>
    <t>Portugal</t>
  </si>
  <si>
    <t>Irina Kislaya</t>
  </si>
  <si>
    <t>Kislaya (2021)</t>
  </si>
  <si>
    <t>Study 63</t>
  </si>
  <si>
    <t>45.1 (37.6-52.8)</t>
  </si>
  <si>
    <t>non-response, age and sex structure, and test poerformance</t>
  </si>
  <si>
    <t>Oct 17-Nov 4, 2020</t>
  </si>
  <si>
    <t>Kashmir, India</t>
  </si>
  <si>
    <t>S Muhammad Salim Khan</t>
  </si>
  <si>
    <t>Khan (2021)</t>
  </si>
  <si>
    <t>Study 62</t>
  </si>
  <si>
    <t>6.6 (5.0-8.8)</t>
  </si>
  <si>
    <t>Nov 7-Dec 19, 2020</t>
  </si>
  <si>
    <t>3.6 (2.4-5.4)</t>
  </si>
  <si>
    <t>Sep 12-Oct 24, 2020</t>
  </si>
  <si>
    <t>1.6 (0.6-3.5)</t>
  </si>
  <si>
    <t>Aug 15-Sep 5, 2020</t>
  </si>
  <si>
    <t>Arkansas, US</t>
  </si>
  <si>
    <t>Joshua L Kennedy</t>
  </si>
  <si>
    <t>Kennedy (2022)</t>
  </si>
  <si>
    <t>Study 61</t>
  </si>
  <si>
    <t>3.5 (0.9-7.4)</t>
  </si>
  <si>
    <t>the propensity of being selected in the BRFSS sample and poststratification to U.S. census data</t>
  </si>
  <si>
    <t>IgG/IgM-S</t>
  </si>
  <si>
    <t>mostly May 10-Jul 31, 2020</t>
  </si>
  <si>
    <t>70-95</t>
  </si>
  <si>
    <t>Heather Kalish</t>
  </si>
  <si>
    <t>Kalish (2021)</t>
  </si>
  <si>
    <t>Study 60</t>
  </si>
  <si>
    <t>5.5 (3.3-8.9)</t>
  </si>
  <si>
    <t>Saaremaa, Estonia</t>
  </si>
  <si>
    <t>1.2 (0.4-3.3)</t>
  </si>
  <si>
    <t>May 8-Jul 31, 2020</t>
  </si>
  <si>
    <t xml:space="preserve">capital Tallinn in Harju county, Estonia </t>
  </si>
  <si>
    <t>Piia Jõgi</t>
  </si>
  <si>
    <t>Jogi (2021)</t>
  </si>
  <si>
    <t>Study 59</t>
  </si>
  <si>
    <t>Wantai:  25.7 (21.8-30.0); 
HAT: 22.2 (17.3-28.1)</t>
  </si>
  <si>
    <t>7.4 (6.3-8.7)</t>
  </si>
  <si>
    <t>PCR: 1884; Wantai: 456; HAT: 243</t>
  </si>
  <si>
    <t>Colombo Municipality Region, Sri Lanka</t>
  </si>
  <si>
    <t>Chandima Jeewandara</t>
  </si>
  <si>
    <t>Jeewandara (2021)</t>
  </si>
  <si>
    <t>Study 58</t>
  </si>
  <si>
    <t>4.8 (2.7-8.3)</t>
  </si>
  <si>
    <t>Apr 27-May 29, 2020</t>
  </si>
  <si>
    <t>Cantabria, northern Spain</t>
  </si>
  <si>
    <t>Paula Iruzubieta</t>
  </si>
  <si>
    <t>Iruzubieta (2021)</t>
  </si>
  <si>
    <t>Study 57</t>
  </si>
  <si>
    <t>9.5 (7.5-11.5)</t>
  </si>
  <si>
    <t>sex, age group, and district</t>
  </si>
  <si>
    <t>April 9–13, 2020</t>
  </si>
  <si>
    <t>Zhenyu He</t>
  </si>
  <si>
    <t>He (2021)</t>
  </si>
  <si>
    <t>Study 56</t>
  </si>
  <si>
    <t>9.8 (8.8-10.9)</t>
  </si>
  <si>
    <t>Apr 16, 2020-Jan 4, 2021</t>
  </si>
  <si>
    <t>central North Carolina, US</t>
  </si>
  <si>
    <t>David M. Herrington</t>
  </si>
  <si>
    <t>Herrington (2021)</t>
  </si>
  <si>
    <t>Study 55</t>
  </si>
  <si>
    <t>1.7 (0.6–3.8)</t>
  </si>
  <si>
    <t xml:space="preserve"> age–sex distribution</t>
  </si>
  <si>
    <t>Jun 22 - Jul 16, 2020</t>
  </si>
  <si>
    <t>60-69</t>
  </si>
  <si>
    <t>Dublin and Sligo, Ireland</t>
  </si>
  <si>
    <t>Laura Heavey</t>
  </si>
  <si>
    <t>Heavey (2021)</t>
  </si>
  <si>
    <t>Study 54</t>
  </si>
  <si>
    <t>44.6 (40.7–48.5)</t>
  </si>
  <si>
    <t>IgG/IgM-N</t>
  </si>
  <si>
    <t>July 15-31, 2020</t>
  </si>
  <si>
    <t>Pakistan</t>
  </si>
  <si>
    <t>Mohsina Haq</t>
  </si>
  <si>
    <t>Haq (2021)</t>
  </si>
  <si>
    <t>Study 53</t>
  </si>
  <si>
    <t>12.1 (11.8-12.4)</t>
  </si>
  <si>
    <t>Jan 11-Apr 22, 2020</t>
  </si>
  <si>
    <t>Jennifer L. Guthrie</t>
  </si>
  <si>
    <t>Guthrie (2021)</t>
  </si>
  <si>
    <t>Study 52</t>
  </si>
  <si>
    <t>2.34 (2.34-2.35)</t>
  </si>
  <si>
    <t>confirmed COVID-19 (ICD-10-CM codes)</t>
  </si>
  <si>
    <t>Feb 29-Nov 30, 2020</t>
  </si>
  <si>
    <t>Scott D. Greenwald</t>
  </si>
  <si>
    <t>Greenwald (2022)</t>
  </si>
  <si>
    <t>Study 51</t>
  </si>
  <si>
    <t>4.6 (2.6–8.1)</t>
  </si>
  <si>
    <t>PCR + IgG + self-report previous infection</t>
  </si>
  <si>
    <t>1.2 (0.3-4.5)</t>
  </si>
  <si>
    <t>by design features and sampling weights</t>
  </si>
  <si>
    <t>current prevalence (PCR), or current/previous infection (PCR/antibody/self-reported history)</t>
  </si>
  <si>
    <t>Aug 17-Oct 24, 2020</t>
  </si>
  <si>
    <t>PCR only: 711 combined:not reported</t>
  </si>
  <si>
    <t>St. Louis County, Missouri, US</t>
  </si>
  <si>
    <t>Charles W. Goss</t>
  </si>
  <si>
    <t>Goss (2022)</t>
  </si>
  <si>
    <t>Study 50</t>
  </si>
  <si>
    <t>10.7 (9.3-12.3)</t>
  </si>
  <si>
    <t>Feb-Jul 2021</t>
  </si>
  <si>
    <t>1.7 (1.4-2.2)</t>
  </si>
  <si>
    <t>Jul-Nov 2020</t>
  </si>
  <si>
    <t>seven administrative districts in Germany</t>
  </si>
  <si>
    <t>Daniela Gornyk</t>
  </si>
  <si>
    <t>Gornyk (2021)</t>
  </si>
  <si>
    <t>Study 49</t>
  </si>
  <si>
    <t>25.1 (22.4-28.0)</t>
  </si>
  <si>
    <t>Aug-October 2020</t>
  </si>
  <si>
    <t>Jaya A George</t>
  </si>
  <si>
    <t>George (2021)</t>
  </si>
  <si>
    <t>Study 48</t>
  </si>
  <si>
    <t>1.4 (0.7-2.8)</t>
  </si>
  <si>
    <t>seropositive: &gt;= 2 tests positive; raw</t>
  </si>
  <si>
    <t>IgA/IgG/IgM, IgM/IgG, and IgA</t>
  </si>
  <si>
    <t>June 26-July 24 2020</t>
  </si>
  <si>
    <t xml:space="preserve">suburban </t>
  </si>
  <si>
    <t>Grand Nancy Metropolitan area, France</t>
  </si>
  <si>
    <t>Anne Gégout Petit</t>
  </si>
  <si>
    <t>Gegout Petit (2021)</t>
  </si>
  <si>
    <t>Study 47</t>
  </si>
  <si>
    <t>47.0 (37.9-56.2)</t>
  </si>
  <si>
    <t>varied from region to region, roughly Nov-Dec 2020 and Feb-Mar 2021</t>
  </si>
  <si>
    <t>Budiriro, Highfield and Mbare in Harare, Zimbabwe</t>
  </si>
  <si>
    <t>Arun Fryatt</t>
  </si>
  <si>
    <t>Fryatt (2021)</t>
  </si>
  <si>
    <t>Study 46</t>
  </si>
  <si>
    <t>17.3 (14.8-20.1)</t>
  </si>
  <si>
    <t>Apr 22, 2020-Jan 5, 2021</t>
  </si>
  <si>
    <t>Cameroon</t>
  </si>
  <si>
    <t>Joseph Fokam</t>
  </si>
  <si>
    <t>Fokam (2022)</t>
  </si>
  <si>
    <t>Study 45</t>
  </si>
  <si>
    <t>2.3 (1.0–4.0)</t>
  </si>
  <si>
    <t>1.2 (0.3–2.0)</t>
  </si>
  <si>
    <t>1.5 (0.6–2.3)</t>
  </si>
  <si>
    <t>0.6 (0.0–2.1)</t>
  </si>
  <si>
    <t>non-participation by sex, age group and region by multiple imputation</t>
  </si>
  <si>
    <t>Denmark</t>
  </si>
  <si>
    <t>Laura Espenhain</t>
  </si>
  <si>
    <t>Espenhain (2021)</t>
  </si>
  <si>
    <t>Study 44</t>
  </si>
  <si>
    <t>12.6 (10.7-14.7)</t>
  </si>
  <si>
    <t>9.5 (8.0-11.4)</t>
  </si>
  <si>
    <t>8.4 (7.1-10.1)</t>
  </si>
  <si>
    <t>Tirschenreuth County, Germany</t>
  </si>
  <si>
    <t>Sebastian Einhauser</t>
  </si>
  <si>
    <t>Einhauser (2022)</t>
  </si>
  <si>
    <t>Study 43</t>
  </si>
  <si>
    <t>0.9 (0.0-5.8)</t>
  </si>
  <si>
    <t>Mar 27-31, 2020</t>
  </si>
  <si>
    <t>London, England</t>
  </si>
  <si>
    <t>Michael Edelstein</t>
  </si>
  <si>
    <t>Edelstein (2021)</t>
  </si>
  <si>
    <t>Study 42</t>
  </si>
  <si>
    <t>Kurabo: 1.6 (0.8-3.3); Abbott: 0.2 (0.0-1.3)</t>
  </si>
  <si>
    <t>May 26-Jun 7, 2020</t>
  </si>
  <si>
    <t>Kobe, Japan</t>
  </si>
  <si>
    <t>Asako Doi</t>
  </si>
  <si>
    <t>Doi (2021)</t>
  </si>
  <si>
    <t>Study 41</t>
  </si>
  <si>
    <t>1.6 (1.2-2.2)</t>
  </si>
  <si>
    <t>late April and early June 2020</t>
  </si>
  <si>
    <t>1 and 2</t>
  </si>
  <si>
    <t>Brian E. Dixon</t>
  </si>
  <si>
    <t>Dixon (2021)</t>
  </si>
  <si>
    <t>Study 40</t>
  </si>
  <si>
    <t>9.0 (7.5–10.8)</t>
  </si>
  <si>
    <t>July 1-30, 2020</t>
  </si>
  <si>
    <t>Sergipe state, Northeast Brazil</t>
  </si>
  <si>
    <t>Adriano Antunes de Souza Araújo</t>
  </si>
  <si>
    <t>de Souza Araujo (2021)</t>
  </si>
  <si>
    <t>Study 39</t>
  </si>
  <si>
    <t>17.9 (15.9-20.1)</t>
  </si>
  <si>
    <t>Jan 28-April 4, 2020</t>
  </si>
  <si>
    <t>UK</t>
  </si>
  <si>
    <t>Simon de Lusignan</t>
  </si>
  <si>
    <t>de Lusignan (2020)</t>
  </si>
  <si>
    <t>Study 38</t>
  </si>
  <si>
    <t>43.4 (38.0-49.0)</t>
  </si>
  <si>
    <t>May, 2020</t>
  </si>
  <si>
    <t>rural</t>
  </si>
  <si>
    <t>Atahualpa, Coastal Ecuador</t>
  </si>
  <si>
    <t>Oscar H. Del Brutto</t>
  </si>
  <si>
    <t>del Brutto (2021)</t>
  </si>
  <si>
    <t>Study 37</t>
  </si>
  <si>
    <t>41.1 (33.5-49.1)</t>
  </si>
  <si>
    <t>Antigen-S</t>
  </si>
  <si>
    <t>Oct 2020-Feb 2021</t>
  </si>
  <si>
    <t>Belém, Pará, Brazil</t>
  </si>
  <si>
    <t>Maria Karoliny da Silva Torres</t>
  </si>
  <si>
    <t>de Silva Torres (2022)</t>
  </si>
  <si>
    <t>Study 36</t>
  </si>
  <si>
    <t>3.0 (1.3–9.3)</t>
  </si>
  <si>
    <t>non-response, under-coverage, and test performance</t>
  </si>
  <si>
    <t>IgG/IgA/IgM -N</t>
  </si>
  <si>
    <t>Aug 8-15, 2020</t>
  </si>
  <si>
    <t>King County, WA, US</t>
  </si>
  <si>
    <t>Karen D. Cowgill</t>
  </si>
  <si>
    <t>Cowgill (2022)</t>
  </si>
  <si>
    <t>Study 35</t>
  </si>
  <si>
    <t>3.0 (2.8-3.1)</t>
  </si>
  <si>
    <t>up to May 2020</t>
  </si>
  <si>
    <t>South Korea</t>
  </si>
  <si>
    <t>S.I. Cho</t>
  </si>
  <si>
    <t>Cho (2021)</t>
  </si>
  <si>
    <t>Study 34</t>
  </si>
  <si>
    <t>0.89 (0.81-0.99)</t>
  </si>
  <si>
    <t>Jun 2020-Jan 2021</t>
  </si>
  <si>
    <t>Calgary and Edmonton, Alberta, Canada</t>
  </si>
  <si>
    <t>Carmen L. Charlton</t>
  </si>
  <si>
    <t>Charlton (2021)</t>
  </si>
  <si>
    <t>Study 33</t>
  </si>
  <si>
    <t>1.7 (0.0-5.9)</t>
  </si>
  <si>
    <t>test performance and household clustering</t>
  </si>
  <si>
    <t>details not informed</t>
  </si>
  <si>
    <t>0.4 (0.0-2.5)</t>
  </si>
  <si>
    <t>test sensitivity and specificity, and household clustering</t>
  </si>
  <si>
    <t>PCR: 242; antibody: 232</t>
  </si>
  <si>
    <t>Rhode Island, US</t>
  </si>
  <si>
    <t>Philip A. Chan</t>
  </si>
  <si>
    <t>Chan (2021)</t>
  </si>
  <si>
    <t>Study 32</t>
  </si>
  <si>
    <t>2.1 (0.7-5.7)</t>
  </si>
  <si>
    <t>1.4 (0.4-4.5)</t>
  </si>
  <si>
    <t>Apr 25-28, 2020</t>
  </si>
  <si>
    <t>PCR: 208; antibody: 190</t>
  </si>
  <si>
    <t>Mission District, San Francisco, US</t>
  </si>
  <si>
    <t>Gabriel Chamie</t>
  </si>
  <si>
    <t>Chamie (2021)</t>
  </si>
  <si>
    <t>Study 31</t>
  </si>
  <si>
    <t>2.1 (1.9-2.3)</t>
  </si>
  <si>
    <t>8 Feb-1 Mar 2022 (round 18)</t>
  </si>
  <si>
    <t>2.8 (2.6-3.0)</t>
  </si>
  <si>
    <t>5-20 Jan 2022 (round 17)</t>
  </si>
  <si>
    <t>Marc Chadeau-Hyam</t>
  </si>
  <si>
    <t>Chadeau-Hyam (2022)</t>
  </si>
  <si>
    <t>0.40 (0.33-0.48)</t>
  </si>
  <si>
    <t>23 Nov-14 Dec 2021 (round 16)</t>
  </si>
  <si>
    <t>0.75 (0.66-0.86)</t>
  </si>
  <si>
    <t>19 Oct-5 Nov 2021 (round 15)</t>
  </si>
  <si>
    <t>Paul Elliott</t>
  </si>
  <si>
    <t>Elliott (2022)</t>
  </si>
  <si>
    <t>0.38 (0.31-0.45)</t>
  </si>
  <si>
    <t>9–27 Sep 2021 (round 14)</t>
  </si>
  <si>
    <t>0.22 (0.18-0.29)</t>
  </si>
  <si>
    <t>24 Jun – 12 Jul 2021 (round 13)</t>
  </si>
  <si>
    <t>0.06 (0.04-0.10)</t>
  </si>
  <si>
    <t>20 May-7 Jun 2021 (round 12)</t>
  </si>
  <si>
    <t>Elliott (2021)</t>
  </si>
  <si>
    <t>0.04 (0.03-0.07)</t>
  </si>
  <si>
    <t>20 Aug-8 Sep 2020 (round 4)</t>
  </si>
  <si>
    <t>0.04 (0.02-0.06)</t>
  </si>
  <si>
    <t>24 Jul-11 Aug 2020 (round 3)</t>
  </si>
  <si>
    <t>0.06 (0.04-0.09)</t>
  </si>
  <si>
    <t>19 Jun-7 Jul 2020 (round 2)</t>
  </si>
  <si>
    <t>0.07 (0.05-0.12)</t>
  </si>
  <si>
    <t>1 May-1 Jun 2020 (round 1)</t>
  </si>
  <si>
    <t>Steven Riley</t>
  </si>
  <si>
    <t>Riley (2021)</t>
  </si>
  <si>
    <t>Study 30</t>
  </si>
  <si>
    <t>4.0 (3.3–4.8)</t>
  </si>
  <si>
    <t>May 16–19, 2020</t>
  </si>
  <si>
    <t>town</t>
  </si>
  <si>
    <t>Avellino, Campania, Italy</t>
  </si>
  <si>
    <t>Pellegrino Cerino</t>
  </si>
  <si>
    <t>Cerino (2021)</t>
  </si>
  <si>
    <t>Study 29</t>
  </si>
  <si>
    <t>4.2 (3.2-5.5)</t>
  </si>
  <si>
    <t>May 11-July 5, 2020</t>
  </si>
  <si>
    <t>Milan, Italy</t>
  </si>
  <si>
    <t>Valeria Cento</t>
  </si>
  <si>
    <t>Cento (2020)</t>
  </si>
  <si>
    <t>Study 28</t>
  </si>
  <si>
    <t>3.6 (3.1-4.1)</t>
  </si>
  <si>
    <t>May 4-June 23, 2020</t>
  </si>
  <si>
    <t>Ile-de-France, Grand Est, and Nouvelle-Aquitaine, France</t>
  </si>
  <si>
    <t>Fabrice Carrat</t>
  </si>
  <si>
    <t>Carrat (2021)</t>
  </si>
  <si>
    <t>Study 27</t>
  </si>
  <si>
    <t>2.9 (1.9-4.4)</t>
  </si>
  <si>
    <t>April 16-June 15, 2020</t>
  </si>
  <si>
    <t>Corsica, France</t>
  </si>
  <si>
    <t>Lisandru Capai</t>
  </si>
  <si>
    <t>Capai (2020)</t>
  </si>
  <si>
    <t>Study 26</t>
  </si>
  <si>
    <t>11.5 (10.9-12.1)</t>
  </si>
  <si>
    <t>Jan 3-Apr 24, 2020</t>
  </si>
  <si>
    <t>Friuli Venezia Giulia Region, Italy</t>
  </si>
  <si>
    <t>Elena Calagnan</t>
  </si>
  <si>
    <t>Calagnan (2020)</t>
  </si>
  <si>
    <t>Study 25</t>
  </si>
  <si>
    <t>0.6 (0.3-1.3)</t>
  </si>
  <si>
    <t>Apr 20-May 20 2020</t>
  </si>
  <si>
    <t>Vienna, Austria</t>
  </si>
  <si>
    <t>Marie‑Kathrin Breyer</t>
  </si>
  <si>
    <t>Breyer (2021)</t>
  </si>
  <si>
    <t>Study 24</t>
  </si>
  <si>
    <t>25.2 (17.7-34.5)</t>
  </si>
  <si>
    <t>November–December 2020</t>
  </si>
  <si>
    <t>Aden, Yemen</t>
  </si>
  <si>
    <t>Abdulla Salem Bin-Ghouth</t>
  </si>
  <si>
    <t>Bin-Ghouth (2022)</t>
  </si>
  <si>
    <t>Study 23</t>
  </si>
  <si>
    <t>0.7 (0.1–4.5)</t>
  </si>
  <si>
    <t>age group, sex, and race/ethnicity</t>
  </si>
  <si>
    <t>IgA/IgM/IgG</t>
  </si>
  <si>
    <t>Apr 28–May 3, 2020</t>
  </si>
  <si>
    <t>mostly urban</t>
  </si>
  <si>
    <t>Two Georgia Counties, US</t>
  </si>
  <si>
    <t>Holly M. Biggs</t>
  </si>
  <si>
    <t>Biggs (2020)</t>
  </si>
  <si>
    <t>Study 22</t>
  </si>
  <si>
    <t>73.6(65.8–81.1)</t>
  </si>
  <si>
    <t>test performance, household clustering, and individual-level covariates</t>
  </si>
  <si>
    <t>Mar 27-Jun 13, 2021</t>
  </si>
  <si>
    <t>both urban and rural</t>
  </si>
  <si>
    <t>Chattogram, Bangladesh</t>
  </si>
  <si>
    <t>Taufiqur Rahman Bhuiyan</t>
  </si>
  <si>
    <t>Bhuiyan (2022)</t>
  </si>
  <si>
    <t>Study 21</t>
  </si>
  <si>
    <t>IgG: 31.8 (24–40) IgM: 21.3 (9–33)</t>
  </si>
  <si>
    <t>design weight and clustering effects</t>
  </si>
  <si>
    <t>Apr - Oct 2020</t>
  </si>
  <si>
    <t>urban:rural regions=1:1</t>
  </si>
  <si>
    <t>Bangladesh</t>
  </si>
  <si>
    <t>Study 20</t>
  </si>
  <si>
    <t>62.2 (58.6–65.8)</t>
  </si>
  <si>
    <t>sampling weights and corrected with the Rogan–Gladen method</t>
  </si>
  <si>
    <t>Apr 26 - May 9, 2021</t>
  </si>
  <si>
    <t>Sweden</t>
  </si>
  <si>
    <t>Jessica Beser</t>
  </si>
  <si>
    <t>Beser (2022)</t>
  </si>
  <si>
    <t>Study 19</t>
  </si>
  <si>
    <t>18.3 (15.6-21.4)</t>
  </si>
  <si>
    <t>Sep 26, 2020–Mar 26, 2021</t>
  </si>
  <si>
    <t>Stefania Paduano</t>
  </si>
  <si>
    <t>Paduano (2022)</t>
  </si>
  <si>
    <t>9.0 (7.3-11.0)</t>
  </si>
  <si>
    <t>IgA/IgG (before Aug 16, 2020),  IgG/IgM (after Aug 17)</t>
  </si>
  <si>
    <t>Jun 1–Sep 25, 2020</t>
  </si>
  <si>
    <t>Emilia Romagna region, Italy</t>
  </si>
  <si>
    <t>Nausicaa Berselli</t>
  </si>
  <si>
    <t>Berselli (2022)</t>
  </si>
  <si>
    <t>Study 18</t>
  </si>
  <si>
    <t>30.0 (29.5–30.4)</t>
  </si>
  <si>
    <t>4.4 (4.3–4.5)</t>
  </si>
  <si>
    <t>not reported</t>
  </si>
  <si>
    <t>Jordan (North, middle, and South)</t>
  </si>
  <si>
    <t>Saverio Bellizzi</t>
  </si>
  <si>
    <t>Bellizzi (2021)</t>
  </si>
  <si>
    <t>Study 17</t>
  </si>
  <si>
    <t>1.3 (0.9–1.8)</t>
  </si>
  <si>
    <t>sampling design</t>
  </si>
  <si>
    <t>64+</t>
  </si>
  <si>
    <t>Josiane Warszawski</t>
  </si>
  <si>
    <t>Warszawski (2022)</t>
  </si>
  <si>
    <t>Study 16</t>
  </si>
  <si>
    <t>18.6 (15.4-20.8)</t>
  </si>
  <si>
    <t xml:space="preserve"> Aug-Nov 2020</t>
  </si>
  <si>
    <t>Mexico</t>
  </si>
  <si>
    <t>Ana Basto-Abreu</t>
  </si>
  <si>
    <t>Basto-Abreu (2022)</t>
  </si>
  <si>
    <t>Study 15</t>
  </si>
  <si>
    <t>68.9 (65.4–72.2)</t>
  </si>
  <si>
    <t>Jan - Jul 2021</t>
  </si>
  <si>
    <t>4.7 (3.6–5.9)</t>
  </si>
  <si>
    <t>Jan-Dec 2020</t>
  </si>
  <si>
    <t xml:space="preserve">Israel </t>
  </si>
  <si>
    <t>Ravit Bassal</t>
  </si>
  <si>
    <t>Bassal (2022)</t>
  </si>
  <si>
    <t>Study 14</t>
  </si>
  <si>
    <t>2.4 (2.1-2.8)</t>
  </si>
  <si>
    <t>June 21–24, 2020</t>
  </si>
  <si>
    <t>Ana M. B. Menezes</t>
  </si>
  <si>
    <t>Menezes (2021)</t>
  </si>
  <si>
    <t>2.0 (1.7-2.3)</t>
  </si>
  <si>
    <t xml:space="preserve"> June 4–7, 2020</t>
  </si>
  <si>
    <t>1.0 (0.8-1.3)</t>
  </si>
  <si>
    <t>May 14–21, 2020</t>
  </si>
  <si>
    <t>Brazil most populous 133 cities</t>
  </si>
  <si>
    <t>Pedro C Hallal</t>
  </si>
  <si>
    <t>Hallal (2020)</t>
  </si>
  <si>
    <t>Study 13</t>
  </si>
  <si>
    <t>18.0 (16.0-20.2)</t>
  </si>
  <si>
    <t>8.3 (7.0-9.8)</t>
  </si>
  <si>
    <t>IgM/IgG</t>
  </si>
  <si>
    <t>Aluísio J D Barros</t>
  </si>
  <si>
    <t>Barros (2021)</t>
  </si>
  <si>
    <t>0.41 (0.30-0.55)</t>
  </si>
  <si>
    <t>test performance and sampling design</t>
  </si>
  <si>
    <t>Apr 11 2020 - Sep 6 2020</t>
  </si>
  <si>
    <t>Rio Grande do Sul, Brazil</t>
  </si>
  <si>
    <t>Pedro C. Hallal</t>
  </si>
  <si>
    <t>Hallal (2021)</t>
  </si>
  <si>
    <t>Study 12</t>
  </si>
  <si>
    <t>30.6 (24.4-36.8)</t>
  </si>
  <si>
    <t>survey features,  sampling weights, and test performance</t>
  </si>
  <si>
    <t xml:space="preserve"> IgG</t>
  </si>
  <si>
    <t>Oct 7-17 2020</t>
  </si>
  <si>
    <t>Pimpri‑Chinchwad, Maharashtra, India</t>
  </si>
  <si>
    <t>Amitav Banerjee</t>
  </si>
  <si>
    <t>Banerjee (2021)</t>
  </si>
  <si>
    <t>Study 11</t>
  </si>
  <si>
    <t>Nov-Dec 2020</t>
  </si>
  <si>
    <t>67+</t>
  </si>
  <si>
    <t>Norway</t>
  </si>
  <si>
    <t>Erik Eik Anda</t>
  </si>
  <si>
    <t>Anda (2022)</t>
  </si>
  <si>
    <t>Study 10</t>
  </si>
  <si>
    <t>95.6 (91.5-97.8)</t>
  </si>
  <si>
    <t>1-31 March 2022</t>
  </si>
  <si>
    <t>Zurich and Ticino, Switzerland</t>
  </si>
  <si>
    <t>Rebecca Amati</t>
  </si>
  <si>
    <t>Amati (2022)</t>
  </si>
  <si>
    <t>Study 9</t>
  </si>
  <si>
    <t>11.2 (8.6-14.5)</t>
  </si>
  <si>
    <t>IgG/IgA</t>
  </si>
  <si>
    <t>Sep-Nov 2020</t>
  </si>
  <si>
    <t>Miao Jiang</t>
  </si>
  <si>
    <t>Jiang (2023)</t>
  </si>
  <si>
    <t>Study 8</t>
  </si>
  <si>
    <t>22.0 (15.9–29.4)</t>
  </si>
  <si>
    <t>May–Jun 2021</t>
  </si>
  <si>
    <t>12.3 (8.0–17.9)</t>
  </si>
  <si>
    <t>Nov–Dec 2020</t>
  </si>
  <si>
    <t>9.0 (5.2–13.9)</t>
  </si>
  <si>
    <t>Aug–Sep 2020</t>
  </si>
  <si>
    <t>9.7 (5.8–14.8)</t>
  </si>
  <si>
    <t>May–Jun 2020</t>
  </si>
  <si>
    <t xml:space="preserve">Ticino, Switzerland </t>
  </si>
  <si>
    <t>Ottavio Beretta</t>
  </si>
  <si>
    <t>Beretta (2021)</t>
  </si>
  <si>
    <t>Study 7</t>
  </si>
  <si>
    <t>12.3 (11.8-12.8)</t>
  </si>
  <si>
    <t>June - December 2020</t>
  </si>
  <si>
    <t>75+</t>
  </si>
  <si>
    <t>County of Los Angeles, California, US</t>
  </si>
  <si>
    <t>Lao-Tzu Allan-Blitz</t>
  </si>
  <si>
    <t>Allan-Blitz (2021)</t>
  </si>
  <si>
    <t>Study 6</t>
  </si>
  <si>
    <t>37.0 (27.7-47.3)</t>
  </si>
  <si>
    <t>14.7 (8.7-23.4)</t>
  </si>
  <si>
    <t>antibody: 100; RNA: 102</t>
  </si>
  <si>
    <t>Kita region, Mali</t>
  </si>
  <si>
    <t>Dagmar Alber</t>
  </si>
  <si>
    <t>Alber (2022)</t>
  </si>
  <si>
    <t>Study 5</t>
  </si>
  <si>
    <t>98.0 (96.3-99.0)</t>
  </si>
  <si>
    <t>Oct 5-Nov 25, 2021</t>
  </si>
  <si>
    <t>Ximena Aguilera</t>
  </si>
  <si>
    <t>Aguilera (2022)</t>
  </si>
  <si>
    <t>raw: 5.66 (3.86-8.17)
weighted: 6.7 (3.4–12.9)</t>
  </si>
  <si>
    <t>raw and by sampling weights</t>
  </si>
  <si>
    <t>IgM/IgG; IgG only if no venipuncture</t>
  </si>
  <si>
    <t>Sep 25–Nov 25, 2020</t>
  </si>
  <si>
    <t>Santiago, Coquimbo/La Serena, and Talca, Chile</t>
  </si>
  <si>
    <t>Pablo A. Vial</t>
  </si>
  <si>
    <t>Vial (2022)</t>
  </si>
  <si>
    <t>8.1 (5.1–12.7)</t>
  </si>
  <si>
    <t>Apr 24-June 21, 2020</t>
  </si>
  <si>
    <t>Santiago, Chile</t>
  </si>
  <si>
    <t>Study 4</t>
  </si>
  <si>
    <t>13 (9.3-17.4)</t>
  </si>
  <si>
    <t>Aug 11-Nov 1, 2020</t>
  </si>
  <si>
    <t>Cuenca, Ecuador</t>
  </si>
  <si>
    <t>David Acurio-Páez</t>
  </si>
  <si>
    <t>Acurio-Paez (2021)</t>
  </si>
  <si>
    <t>Study 3</t>
  </si>
  <si>
    <t>PCR: 19.8 (19.2-20.4)
antigen: 12.8 (11.9-13.8)</t>
  </si>
  <si>
    <t>PCR: raw
antigen: sex and nationality</t>
  </si>
  <si>
    <t xml:space="preserve">1; 4
</t>
  </si>
  <si>
    <t>PCR: Feb 5-Jul 10, 2020
antigen: May 12-Jul 12, 2020</t>
  </si>
  <si>
    <t>PCR: 17046; antigen: 4791</t>
  </si>
  <si>
    <t>PCR: 3; antigen: 2</t>
  </si>
  <si>
    <t>Qatar</t>
  </si>
  <si>
    <t xml:space="preserve"> Laith J Abu-Raddad</t>
  </si>
  <si>
    <t>Abu-Raddad (2021)</t>
  </si>
  <si>
    <t>Study 2</t>
  </si>
  <si>
    <t>Addis Ababa: 5.1 (1.7-10.5)
Jimma: 0.8 (0.1-2.1)</t>
  </si>
  <si>
    <t>Addis Ababa: 22 Jul - 10 Aug 2020; Jimma: 19 Aug - 2 Sep 2020</t>
  </si>
  <si>
    <t>Addis Ababa: 65; Jimma: 48</t>
  </si>
  <si>
    <t>65-90</t>
  </si>
  <si>
    <t>Ethiopia (Addis Ababa, Jimma, and districts of Seka and Mana)</t>
  </si>
  <si>
    <t>Saro Abdella</t>
  </si>
  <si>
    <t>Abdella (2021)</t>
  </si>
  <si>
    <t>Study 1</t>
  </si>
  <si>
    <t>% and 95% CI</t>
  </si>
  <si>
    <t>Adjusted by (if any)</t>
  </si>
  <si>
    <t>Antibody types (IgG, IgM, IgA)</t>
  </si>
  <si>
    <t>Adjusting methods</t>
  </si>
  <si>
    <t>Testing methods (swab RT-PCR=1, blood RT-PCR=2, either=3, antigen=4, other=5)</t>
  </si>
  <si>
    <t>Prevalence or seroprevalence</t>
  </si>
  <si>
    <t>Time of sample collection</t>
  </si>
  <si>
    <t>Sample size of the older people</t>
  </si>
  <si>
    <t>Any extra exclusion criteria except incomplete data? (no=0, institutional housing=1, other=2)</t>
  </si>
  <si>
    <t>Age range of older people</t>
  </si>
  <si>
    <t>Study population (general=1, sample from tests for non-COVID-19 reasons=2, sample from COVID-19 tests=3)</t>
  </si>
  <si>
    <t>Sampling method (random=1, non-random=2)</t>
  </si>
  <si>
    <t>Study design (P: prospective cross-sectional studies; R: retrospective cross-sectional studies)</t>
  </si>
  <si>
    <t>Article type (peer reviewed=1, preprint=2, scientific report=3)</t>
  </si>
  <si>
    <t>City/town/rural</t>
  </si>
  <si>
    <t>Country and region</t>
  </si>
  <si>
    <t>Leading author</t>
  </si>
  <si>
    <t>Seroprevalence (if applicable)</t>
  </si>
  <si>
    <t>Prevalence (if applicable)</t>
  </si>
  <si>
    <t>Study characteristics</t>
  </si>
  <si>
    <t>General information</t>
  </si>
  <si>
    <t>added later</t>
  </si>
  <si>
    <t>https://pubmed.ncbi.nlm.nih.gov/34751488/</t>
  </si>
  <si>
    <t>Tunheim 2022</t>
  </si>
  <si>
    <t>Gro Tunheim 1, Gunnar Øyvind Isaksson Rø 1, Trung Tran 2, Anne-Marte Bakken Kran , Jan Terje Andersen, Eline Benno Vaage, Anette Kolderup, John Torgils Vaage, Fridtjof Lund-Johansen, Olav Hungnes</t>
  </si>
  <si>
    <t>Trends in seroprevalence of SARS-CoV-2 and infection fatality
rate in the Norwegian population through the first year of the
COVID-19 pandemic</t>
  </si>
  <si>
    <t>https://www.ncbi.nlm.nih.gov/pmc/articles/PMC8489617/</t>
  </si>
  <si>
    <t>Hallal 2021</t>
  </si>
  <si>
    <t>Hallal PC, Silveira MF, Menezes AMB, Horta BL, Barros AJD, Pellanda LC, Victora GD, Dellagostin OA, Struchiner CJ, Burattini MN, Mesenburg MA, Jacques N, Vidaletti LP, Ambros EL, Berlezi EM, Schirmer H, Renner JDP, Collares K, Ikeda MLR, Ardenghi TM, Gasperi P, Hartwig FP, Barros FC, Victora CG</t>
  </si>
  <si>
    <t>Slow Spread of SARS-CoV-2 in Southern Brazil Over a 6-Month Period: Report on 8 Sequential Statewide Serological Surveys Including 35?611 Participants</t>
  </si>
  <si>
    <t>https://www.ncbi.nlm.nih.gov/pmc/articles/PMC9834033/</t>
  </si>
  <si>
    <t>Jiang 2023</t>
  </si>
  <si>
    <t>Miao Jiang, Laurie Corna, Rebecca Amati, Giovanni Piumatti, Giovanni Franscella, Luca Crivelli, Emiliano Albanese</t>
  </si>
  <si>
    <t>Prevalence and association of frailty with SARS-CoV-2 infection in older adults in Southern Switzerland—Findings from the Corona Immunitas Ticino Study</t>
  </si>
  <si>
    <t>#125</t>
  </si>
  <si>
    <t>https://dx.doi.org/10.1016/j.jinf.2022.04.016</t>
  </si>
  <si>
    <t>Whitaker 2022</t>
  </si>
  <si>
    <t>Whitaker, Heather; Tsang, Ruby S M; Button, Elizabeth; Andrews, Nick; Byford, Rachel; Borrow, Ray; Hobbs, F D Richard; Brooks, Tim; Howsam, Gary; Brown, Kevin; Macartney, Jack; Gower, Charlotte; Okusi, Cecilia; Hewson, Jacqueline; Sherlock, Julian; Linley, Ezra; Tripathy, Manasa; Otter, Ashley D; Williams, John; Tonge, Simon; de Lusignan, Simon; Amirthalingam, Gayatri</t>
  </si>
  <si>
    <t>Sociodemographic disparities in COVID-19 seroprevalence across England in the Oxford RCGP primary care sentinel network.</t>
  </si>
  <si>
    <t>#6024</t>
  </si>
  <si>
    <t>https://dx.doi.org/10.1590/0037-8682-0779-2020</t>
  </si>
  <si>
    <t>Werneck 2021</t>
  </si>
  <si>
    <t xml:space="preserve">Werneck G.L.; Porto L.C.; Sena A.; Ferreira Junior O.C.; Cavalcanti A.C.; Santos A.M.G.; Secco D.A.; Silva M.; Mariani D.; Chieppe A.; Tanuri A. </t>
  </si>
  <si>
    <t>The incidence and geographical spread of sars-cov-2 in rio de janeiro, brazil based on rt-pcr test results</t>
  </si>
  <si>
    <t>#472</t>
  </si>
  <si>
    <t>https://dx.doi.org/10.1038/s41467-021-21237-w</t>
  </si>
  <si>
    <t>Ward 2021</t>
  </si>
  <si>
    <t>Ward, Helen; Atchison, Christina; Whitaker, Matthew; Ainslie, Kylie E C; Elliott, Joshua; Okell, Lucy; Redd, Rozlyn; Ashby, Deborah; Donnelly, Christl A; Barclay, Wendy; Darzi, Ara; Cooke, Graham; Riley, Steven; Elliott, Paul</t>
  </si>
  <si>
    <t>SARS-CoV-2 antibody prevalence in England following the first peak of the pandemic.</t>
  </si>
  <si>
    <t>#4055</t>
  </si>
  <si>
    <t>https://dx.doi.org/10.1136/jech-2020-215678</t>
  </si>
  <si>
    <t>Vos 2021</t>
  </si>
  <si>
    <t xml:space="preserve">Vos E.R.A.; Den Hartog G.; Schepp R.M.; Kaaijk P.; Van Vliet J.; Helm K.; Smits G.; Wijmenga-Monsuur A.; Verberk J.D.M.; Van Boven M.; Van Binnendijk R.S.; De Melker H.E.; Mollema L.; Van Der Klis F.R.M. </t>
  </si>
  <si>
    <t>Nationwide seroprevalence of SARS-CoV-2 and identification of risk factors in the general population of the Netherlands during the first epidemic wave</t>
  </si>
  <si>
    <t>#5818</t>
  </si>
  <si>
    <t>https://dx.doi.org/10.3390/pathogens10060774</t>
  </si>
  <si>
    <t>Vilibic-Cavlek 2021</t>
  </si>
  <si>
    <t xml:space="preserve">Vilibic-Cavlek T.; Stevanovic V.; Ilic M.; Barbic L.; Capak K.; Tabain I.; Krleza J.L.; Ferenc T.; Hruskar Z.; Topic R.Z.; Kaliterna V.; Antolovic-Pozgain A.; Kucinar J.; Koscak I.; Mayer D.; Sviben M.; Antolasic L.; Milasincic L.; Bucic L.; Ferencak I.; Kaic B. </t>
  </si>
  <si>
    <t>Sars-cov-2 seroprevalence and neutralizing antibody response after the first and second covid-19 pandemic wave in croatia</t>
  </si>
  <si>
    <t>#7269</t>
  </si>
  <si>
    <t>10.1186/s12879-022-07045-7</t>
  </si>
  <si>
    <t>Vial 2022</t>
  </si>
  <si>
    <t>Vial, Pablo; GonzÃ¡lez, Claudia; Icaza, Gloria; Ramirez-Santana, Muriel; Quezada-Gaete, RubÃ©n; NÃºÃ±ez-Franz, Loreto; Apablaza, Mauricio; Vial, Cecilia; Rubilar, Paola; Correa, Juan; PÃ©rez, Claudia; Florea, Andrei; GuzmÃ¡n, Eugenio; LavÃ­n, MarÃ­a-Estela; Concha, Paula; NÃ¡jera, Manuel; Aguilera, Ximena</t>
  </si>
  <si>
    <t>Seroprevalence, spatial distribution, and social determinants of SARS-CoV-2 in three urban centers of Chile</t>
  </si>
  <si>
    <t>#3740</t>
  </si>
  <si>
    <t>https://dx.doi.org/10.1016/j.epidem.2022.100606</t>
  </si>
  <si>
    <t xml:space="preserve">Vial P.A.; Gonzalez C.; Apablaza M.; Vial C.; Lavin M.E.; Araos R.; Rubilar P.; Icaza G.; Florea A.; Perez C.; Concha P.; Bastias D.; Errazuriz M.P.; Perez R.; Guzman F.; Olea A.; Guzman E.; Correa J.; Munita J.M.; Aguilera X. </t>
  </si>
  <si>
    <t>First wave of SARS-CoV-2 in Santiago Chile: Seroprevalence, asymptomatic infection and infection fatality rate</t>
  </si>
  <si>
    <t>#279</t>
  </si>
  <si>
    <t>https://dx.doi.org/10.1016/S2468-2667(22)00007-X</t>
  </si>
  <si>
    <t>Vandentorren 2022</t>
  </si>
  <si>
    <t>Vandentorren, Stephanie; Smaili, Sabira; Chatignoux, Edouard; Maurel, Marine; Alleaume, Caroline; Neufcourt, Lola; Kelly-Irving, Michelle; Delpierre, Cyrille</t>
  </si>
  <si>
    <t>The effect of social deprivation on the dynamic of SARS-CoV-2 infection in France: a population-based analysis.</t>
  </si>
  <si>
    <t>#3468</t>
  </si>
  <si>
    <t>https://dx.doi.org/10.1111/irv.13024</t>
  </si>
  <si>
    <t xml:space="preserve">Tunheim G.; Gunnar Oyvind Isaksson R.O.; Chopra A.; Aase A.; Kran A.-M.B.; Vaage J.T.; Lund-Johansen F.; Hungnes O. </t>
  </si>
  <si>
    <t>Prevalence of antibodies against SARS-CoV-2 in the Norwegian population, August 2021</t>
  </si>
  <si>
    <t>#301</t>
  </si>
  <si>
    <t>https://dx.doi.org/10.1001/jamanetworkopen.2021.46798</t>
  </si>
  <si>
    <t>Tang 2022</t>
  </si>
  <si>
    <t>Tang, Xuyang; Sharma, Abha; Pasic, Maria; Brown, Patrick; Colwill, Karen; Gelband, Hellen; Birnboim, H Chaim; Nagelkerke, Nico; Bogoch, Isaac I; Bansal, Aiyush; Newcombe, Leslie; Slater, Justin; Rodriguez, Peter S; Huang, Guowen; Fu, Sze Hang; Meh, Catherine; Wu, Daphne C; Kaul, Rupert; Langlois, Marc-Andre; Morawski, Ed; Hollander, Andy; Eliopoulos, Demetre; Aloi, Benjamin; Lam, Teresa; Abe, Kento T; Rathod, Bhavisha; Fazel-Zarandi, Mahya; Wang, Jenny; Iskilova, Mariam; Pasculescu, Adrian; Caldwell, Lauren; Barrios-Rodiles, Miriam; Mohammed-Ali, Zahraa; Vas, Nandita; Santhanam, Divya Raman; Cho, Eo Rin; Qu, Kathleen; Jha, Shreya; Jha, Vedika; Suraweera, Wilson; Malhotra, Varsha; Mastali, Kathy; Wen, Richard; Sinha, Samir; Reid, Angus; Gingras, Anne-Claude; Chakraborty, Pranesh; Slutsky, Arthur S; Jha, Prabhat; Ab-C Study Investigators</t>
  </si>
  <si>
    <t>Assessment of SARS-CoV-2 Seropositivity During the First and Second Viral Waves in 2020 and 2021 Among Canadian Adults.</t>
  </si>
  <si>
    <t>#1978</t>
  </si>
  <si>
    <t>https://dx.doi.org/10.1016/j.ijid.2021.08.028</t>
  </si>
  <si>
    <t>Tadesse 2021</t>
  </si>
  <si>
    <t>Tadesse, Enyew Birru; Endris, Abduilhafiz A; Solomon, Henok; Alayu, Mikias; Kebede, Adisu; Eshetu, Kirubel; Teka, Gizaw; Seid, Biniyam Eskinder; Ahmed, Jelaludin; Abayneh, Sisay Alemayehu; Moges, Beyene; Gerawork, Hizikiyas; Sugerman, David; Assefa, Zewdu; Abayneh, Aschalew; Abate, Ebba; Taddese, Lia</t>
  </si>
  <si>
    <t>Seroprevalence and risk factors for SARS-CoV-2 Infection in selected urban areas in Ethiopia: a cross-sectional evaluation during July 2020.</t>
  </si>
  <si>
    <t>#1265</t>
  </si>
  <si>
    <t>https://dx.doi.org/10.15585/mmwr.mm6932a4</t>
  </si>
  <si>
    <t>Sutton 2020</t>
  </si>
  <si>
    <t>Sutton, Melissa; Cieslak, Paul; Linder, Meghan</t>
  </si>
  <si>
    <t>Notes from the Field: Seroprevalence Estimates of SARS-CoV-2 Infection in Convenience Sample - Oregon, May 11-June 15, 2020.</t>
  </si>
  <si>
    <t>#2520</t>
  </si>
  <si>
    <t>https://dx.doi.org/10.1016/S1473-3099(21)00054-2</t>
  </si>
  <si>
    <t>Stringhini 2021</t>
  </si>
  <si>
    <t>Stringhini, Silvia; Zaballa, Maria-Eugenia; Perez-Saez, Javier; Pullen, Nick; de Mestral, Carlos; Picazio, Attilio; Pennacchio, Francesco; Wisniak, Ania; Richard, Aude; Baysson, Helene; Loizeau, Andrea; Balavoine, Jean-Francois; Trono, Didier; Pittet, Didier; Posfay-Barbe, Klara; Flahault, Antoine; Chappuis, Francois; Kherad, Omar; Vuilleumier, Nicolas; Kaiser, Laurent; Azman, Andrew S; Guessous, Idris; Specchio-COVID19 Study Group</t>
  </si>
  <si>
    <t>Seroprevalence of anti-SARS-CoV-2 antibodies after the second pandemic peak.</t>
  </si>
  <si>
    <t>#524</t>
  </si>
  <si>
    <t>https://dx.doi.org/10.2807/1560-7917.ES.2021.26.43.2100830</t>
  </si>
  <si>
    <t>Stringhini, Silvia; Zaballa, Maria-Eugenia; Pullen, Nick; Perez-Saez, Javier; de Mestral, Carlos; Loizeau, Andrea Jutta; Lamour, Julien; Pennacchio, Francesco; Wisniak, Ania; Dumont, Roxane; Baysson, Helene; Richard, Viviane; Lorthe, Elsa; Semaani, Claire; Balavoine, Jean-Francois; Pittet, Didier; Vuilleumier, Nicolas; Chappuis, Francois; Kherad, Omar; Azman, Andrew S; Posfay-Barbe, Klara; Kaiser, Laurent; Guessous, Idris; Specchio-COVID19 study group</t>
  </si>
  <si>
    <t>Seroprevalence of anti-SARS-CoV-2 antibodies 6 months into the vaccination campaign in Geneva, Switzerland, 1 June to 7 July 2021.</t>
  </si>
  <si>
    <t>#1366</t>
  </si>
  <si>
    <t>https://dx.doi.org/10.1016/S0140-6736(20)31304-0</t>
  </si>
  <si>
    <t>Stringhini 2020</t>
  </si>
  <si>
    <t>Stringhini, Silvia; Wisniak, Ania; Piumatti, Giovanni; Azman, Andrew S; Lauer, Stephen A; Baysson, Helene; De Ridder, David; Petrovic, Dusan; Schrempft, Stephanie; Marcus, Kailing; Yerly, Sabine; Arm Vernez, Isabelle; Keiser, Olivia; Hurst, Samia; Posfay-Barbe, Klara M; Trono, Didier; Pittet, Didier; Getaz, Laurent; Chappuis, Francois; Eckerle, Isabella; Vuilleumier, Nicolas; Meyer, Benjamin; Flahault, Antoine; Kaiser, Laurent; Guessous, Idris</t>
  </si>
  <si>
    <t>Seroprevalence of anti-SARS-CoV-2 IgG antibodies in Geneva, Switzerland (SEROCoV-POP): a population-based study.</t>
  </si>
  <si>
    <t>#4574</t>
  </si>
  <si>
    <t>https://dx.doi.org/10.3390/diagnostics11112115</t>
  </si>
  <si>
    <t>Stepien 2021</t>
  </si>
  <si>
    <t xml:space="preserve">Stepien E.; Kolesnik M.; Mitura K.; Malm M.; Drop B.; Jedrych M.; Polz-Dacewicz M. </t>
  </si>
  <si>
    <t>SARS-CoV-2 infection prevalence in the population of south-eastern Poland</t>
  </si>
  <si>
    <t>#1036</t>
  </si>
  <si>
    <t>https://dx.doi.org/10.1016/j.cmi.2020.11.013</t>
  </si>
  <si>
    <t>Stefanelli 2021</t>
  </si>
  <si>
    <t>Stefanelli, Paola; Bella, Antonino; Fedele, Giorgio; Pancheri, Serena; Leone, Pasqualina; Vacca, Paola; Neri, Arianna; Carannante, Anna; Fazio, Cecilia; Benedetti, Eleonora; Fiore, Stefano; Fabiani, Concetta; Simmaco, Maurizio; Santino, Iolanda; Zuccali, Maria Grazia; Bizzarri, Giancarlo; Magnoni, Rosa; Benetollo, Pier Paolo; Merler, Stefano; Brusaferro, Silvio; Rezza, Giovanni; Ferro, Antonio</t>
  </si>
  <si>
    <t>Prevalence of SARS-CoV-2 IgG antibodies in an area of northeastern Italy with a high incidence of COVID-19 cases: a population-based study.</t>
  </si>
  <si>
    <t>#1275</t>
  </si>
  <si>
    <t>https://dx.doi.org/10.1111/jgs.16761</t>
  </si>
  <si>
    <t>Stall 2020</t>
  </si>
  <si>
    <t>Stall, Nathan M; Wu, Wei; Lapointe-Shaw, Lauren; Fisman, David N; Giannakeas, Vasily; Hillmer, Michael P; Rochon, Paula A</t>
  </si>
  <si>
    <t>Sex- and Age-Specific Differences in COVID-19 Testing, Cases, and Outcomes: A Population-Wide Study in Ontario, Canada.</t>
  </si>
  <si>
    <t>#1857</t>
  </si>
  <si>
    <t>https://dx.doi.org/10.1001/jamanetworkopen.2021.44258</t>
  </si>
  <si>
    <t>Sood 2022</t>
  </si>
  <si>
    <t>Sood, Neeraj; Pernet, Olivier; Lam, Chun Nok; Klipp, Angela; Kotha, Rani; Kovacs, Andrea; Hu, Howard</t>
  </si>
  <si>
    <t>Seroprevalence of Antibodies Specific to Receptor Binding Domain of SARS-CoV-2 and Vaccination Coverage Among Adults in Los Angeles County, April 2021: The LA Pandemic Surveillance Cohort Study.</t>
  </si>
  <si>
    <t>#245</t>
  </si>
  <si>
    <t>https://dx.doi.org/10.1080/23744235.2021.1974540</t>
  </si>
  <si>
    <t>Soeorg 2022</t>
  </si>
  <si>
    <t>Soeorg, Hiie; Jogi, Piia; Naaber, Paul; Ottas, Aigar; Toompere, Karolin; Lutsar, Irja</t>
  </si>
  <si>
    <t>Seroprevalence and levels of IgG antibodies after COVID-19 infection or vaccination.</t>
  </si>
  <si>
    <t>#596</t>
  </si>
  <si>
    <t>https://dx.doi.org/10.1128/mSphere.00450-21</t>
  </si>
  <si>
    <t>Smith 2021</t>
  </si>
  <si>
    <t>Smith, Brittany K; Janowski, Andrew B; Fremont, Arim C; Adams, Lucas J; Dai, Ya-Nan; Farnsworth, Christopher W; Gronowski, Ann M; Roper, Stephen M; Wang, David; Fremont, Daved H</t>
  </si>
  <si>
    <t>Progression of SARS-CoV-2 Seroprevalence in St. Louis, Missouri, through January 2021.</t>
  </si>
  <si>
    <t>#4370</t>
  </si>
  <si>
    <t>https://dx.doi.org/10.1002/hsr2.562</t>
  </si>
  <si>
    <t>Smagul 2022</t>
  </si>
  <si>
    <t xml:space="preserve">Smagul M.; Esmagambetova A.; Nusupbaeva G.; Kirpicheva U.; Kasabekova L.; Nukenova G.; Saliev T.; Fakhradiyev I.; Tanabayeva S.; Zhussupov B. </t>
  </si>
  <si>
    <t>Sero-prevalence of SARS-CoV-2 in certain cities of Kazakhstan</t>
  </si>
  <si>
    <t>#426</t>
  </si>
  <si>
    <t>https://dx.doi.org/10.1016/j.jaip.2021.06.046</t>
  </si>
  <si>
    <t>Silverberg 2021</t>
  </si>
  <si>
    <t>Silverberg, Jonathan I; Zyskind, Israel; Naiditch, Hiam; Zimmerman, Jason; Glatt, Aaron E; Pinter, Abraham; Theel, Elitza S; Joyner, Michael J; Hill, D Ashley; Lieberman, Miriam R; Bigajer, Elliot; Stok, Daniel; Frank, Elliot; Rosenberg, Avi Z</t>
  </si>
  <si>
    <t>Association of Varying Clinical Manifestations and Positive Anti-SARS-CoV-2 IgG Antibodies: A Cross-Sectional Observational Study.</t>
  </si>
  <si>
    <t>#1116</t>
  </si>
  <si>
    <t>https://dx.doi.org/10.11606/s1518-8787.2020054003278</t>
  </si>
  <si>
    <t>Silva 2020</t>
  </si>
  <si>
    <t>Silva, Antonio Augusto Moura da; Lima-Neto, Lidio Goncalves; Azevedo, Conceicao de Maria Pedrozo E Silva de; Costa, Lea Marcia Melo da; Braganca, Maylla Luanna Barbosa Martins; Barros Filho, Allan Kardec Duailibe; Wittlin, Bernardo Bastos; Souza, Bruno Feres de; Oliveira, Bruno Luciano Carneiro Alves de; Carvalho, Carolina Abreu de; Thomaz, Erika Barbara Abreu Fonseca; Simoes-Neto, Eudes Alves; Leite Junior, Jamesson Ferreira; Cosme, Lecia Maria Sousa Santos; Campos, Marcos Adriano Garcia; Queiroz, Rejane Christine de Sousa; Costa, Sergio Souza; Carvalho, Vitoria Abreu de; Simoes, Vanda Maria Ferreira; Alves, Maria Teresa Seabra Soares de Brito E; Santos, Alcione Miranda Dos</t>
  </si>
  <si>
    <t>Population-based seroprevalence of SARS-CoV-2 and the herd immunity threshold in Maranhao.</t>
  </si>
  <si>
    <t>#1772</t>
  </si>
  <si>
    <t>https://dx.doi.org/10.4103/ijph.ijph_1793_21</t>
  </si>
  <si>
    <t>Sidhu 2022</t>
  </si>
  <si>
    <t>Sidhu, Shailpreet Kaur; Singh, Kanwardeep; Tuli, Arpandeep Kaur; Bigdelitabar, Samira; Jairath, Mohan</t>
  </si>
  <si>
    <t>Prevalence of novel Corona Virus (severe acute respiratory syndrome Coronavirus 2) and its uncertain future in the different regions of Punjab.</t>
  </si>
  <si>
    <t>#235</t>
  </si>
  <si>
    <t>https://dx.doi.org/10.1002/jmv.27483</t>
  </si>
  <si>
    <t>Shang 2022</t>
  </si>
  <si>
    <t>Shang, Yufeng; Liang, Yuxing; Liu, Tao; Li, Jingfeng; Zhou, Fuling</t>
  </si>
  <si>
    <t>Public screening for COVID-19 in Wuhan, China and beware of the antibody positive in women and tumor patients.</t>
  </si>
  <si>
    <t>#3859</t>
  </si>
  <si>
    <t>https://dx.doi.org/10.3390/ijerph19042263</t>
  </si>
  <si>
    <t>Semenova 2022</t>
  </si>
  <si>
    <t xml:space="preserve">Semenova Y.; Kalmatayeva Z.; Oshibayeva A.; Mamyrbekova S.; Kudirbekova A.; Nurbakyt A.; Baizhaxynova A.; Colet P.; Glushkova N.; Ivankov A.; Sarria-Santamera A. </t>
  </si>
  <si>
    <t>Seropositivity of SARS-CoV-2 in the Population of Kazakhstan: A Nationwide Laboratory-Based Surveillance</t>
  </si>
  <si>
    <t>#3278</t>
  </si>
  <si>
    <t>https://dx.doi.org/10.1101/2021.11.14.21265758</t>
  </si>
  <si>
    <t>Selvavinayagam 2021</t>
  </si>
  <si>
    <t xml:space="preserve">Selvavinayagam T.S.; Somasundaram A.; Selvam J.M.; Ramachandran S.; Sampath P.; Vijayalakshmi V.; Kumar A.B.C.; Subramaniam S.; Parthipan K.; Raju S.; Avudaiselvi R.; Prakash V.; Yogananth N.; Subramanian G.; Roshini A.; Dhiliban D.N.; Imad S.; Tandel V.; Parasa R.; Sachdeva S.; Malani A. </t>
  </si>
  <si>
    <t>Contribution of infection and vaccination to seroprevalence through two COVID waves in Tamil Nadu, India</t>
  </si>
  <si>
    <t>#938</t>
  </si>
  <si>
    <t>https://dx.doi.org/10.3201/eid2702.203938</t>
  </si>
  <si>
    <t>Selvaraju 2021</t>
  </si>
  <si>
    <t>Selvaraju, Sriram; Kumar, Muthusamy Santhosh; Thangaraj, Jeromie Wesley Vivian; Bhatnagar, Tarun; Saravanakumar, Velusamy; Kumar, Chethrapilly Purushothaman Girish; Sekar, Krithikaa; Ilayaperumal, Ezhilarasan; Sabarinathan, Ramasamy; Jagadeesan, Murugesan; Hemalatha, Masanam Sriramulu; Murhekar, Manoj Vasant; Chennai COVID Sero-Surveillance Team</t>
  </si>
  <si>
    <t>Population-Based Serosurvey for Severe Acute Respiratory Syndrome Coronavirus 2 Transmission, Chennai, India.</t>
  </si>
  <si>
    <t>#5414</t>
  </si>
  <si>
    <t>https://dx.doi.org/10.3201/eid2711.204435</t>
  </si>
  <si>
    <t>Samore 2021</t>
  </si>
  <si>
    <t xml:space="preserve">Samore M.H.; Looney A.; Orleans B.; Greene T.; Seegert N.; Delgado J.C.; Presson A.; Zhang C.; Ying J.; Zhang Y.; Shen J.; Slev P.; Gaulin M.; Yang M.-J.; Pavia A.T.; Alder S.C. </t>
  </si>
  <si>
    <t>Probability-based estimates of severe acute respiratory syndrome coronavirus 2 seroprevalence and detection fraction, utah, usa</t>
  </si>
  <si>
    <t>#655</t>
  </si>
  <si>
    <t>https://dx.doi.org/10.1038/s41467-021-23893-4</t>
  </si>
  <si>
    <t>Roxhed 2021</t>
  </si>
  <si>
    <t>Roxhed, Niclas; Bendes, Annika; Dale, Matilda; Mattsson, Cecilia; Hanke, Leo; Dodig-Crnkovic, Tea; Christian, Murray; Meineke, Birthe; Elsasser, Simon; Andrell, Juni; Havervall, Sebastian; Thalin, Charlotte; Eklund, Carina; Dillner, Joakim; Beck, Olof; Thomas, Cecilia E; McInerney, Gerald; Hong, Mun-Gwan; Murrell, Ben; Fredolini, Claudia; Schwenk, Jochen M</t>
  </si>
  <si>
    <t>Multianalyte serology in home-sampled blood enables an unbiased assessment of the immune response against SARS-CoV-2.</t>
  </si>
  <si>
    <t>#431</t>
  </si>
  <si>
    <t>https://dx.doi.org/10.1038/s41467-021-23651-6</t>
  </si>
  <si>
    <t>Routledge 2021</t>
  </si>
  <si>
    <t>Routledge, Isobel; Epstein, Adrienne; Takahashi, Saki; Janson, Owen; Hakim, Jill; Duarte, Elias; Turcios, Keirstinne; Vinden, Joanna; Sujishi, Kirk; Rangel, Jesus; Coh, Marcelina; Besana, Lee; Ho, Wai-Kit; Oon, Ching-Ying; Ong, Chui Mei; Yun, Cassandra; Lynch, Kara; Wu, Alan H B; Wu, Wesley; Karlon, William; Thornborrow, Edward; Peluso, Michael J; Henrich, Timothy J; Pak, John E; Briggs, Jessica; Greenhouse, Bryan; Rodriguez-Barraquer, Isabel</t>
  </si>
  <si>
    <t>Citywide serosurveillance of the initial SARS-CoV-2 outbreak in San Francisco using electronic health records.</t>
  </si>
  <si>
    <t>#4717</t>
  </si>
  <si>
    <t>https://dx.doi.org/10.4269/ajtmh.21-0582</t>
  </si>
  <si>
    <t>Rodriguez-Paredes 2022</t>
  </si>
  <si>
    <t xml:space="preserve">Rodriguez-Paredes M.B.; Vallejo-Janeta P.A.; Morales-Jadan D.; Freire-Paspuel B.; Ortiz-Prado E.; Henriquez-Trujillo A.R.; Rivera-Olivero I.A.; Jaramillo T.; Lozada T.; Garcia-Bereguiain M.A.; Gordon D.S.; Iturralde G.A.; Teran J.A.; Vasquez K.M.; Rondal J.D.; Granda G.; Santamaria A.C.; Pino C.L.; Espinosa O.L.; Buitron A.; Grisales D.S.; Jimenez K.B.; Galvis H.; Coronel B.; Bastidas V.; Aguilar D.M.; Paredes I.M.; Bilvao C.D.; Pazmino S.R.; Laglaguano J.C.; Herrera H.; Espinosa P.M.; Galarraga E.A.; Zambrano-Mila M.S.; Tito A.M.; Zapata N.D. </t>
  </si>
  <si>
    <t>COVID-19 Community Transmission and Super Spreaders in Rural Villages from Manabi Province in the Coastal Region of Ecuador Assessed by Massive Testing of Community-Dwelling Population</t>
  </si>
  <si>
    <t>#470</t>
  </si>
  <si>
    <t>https://dx.doi.org/10.1126/science.abf0874</t>
  </si>
  <si>
    <t>Riley 2021</t>
  </si>
  <si>
    <t>Riley, Steven; Ainslie, Kylie E C; Eales, Oliver; Walters, Caroline E; Wang, Haowei; Atchison, Christina; Fronterre, Claudio; Diggle, Peter J; Ashby, Deborah; Donnelly, Christl A; Cooke, Graham; Barclay, Wendy; Ward, Helen; Darzi, Ara; Elliott, Paul</t>
  </si>
  <si>
    <t>Resurgence of SARS-CoV-2: Detection by community viral surveillance.</t>
  </si>
  <si>
    <t>#333</t>
  </si>
  <si>
    <t>https://dx.doi.org/10.1177/14034948211048050</t>
  </si>
  <si>
    <t>Richard 2022</t>
  </si>
  <si>
    <t>Richard, Aude; Wisniak, Ania; Perez-Saez, Javier; Garrison-Desany, Henri; Petrovic, Dusan; Piumatti, Giovanni; Baysson, Helene; Picazio, Attilio; Pennacchio, Francesco; De Ridder, David; Chappuis, Francois; Vuilleumier, Nicolas; Low, Nicola; Hurst, Samia; Eckerle, Isabella; Flahault, Antoine; Kaiser, Laurent; Azman, Andrew S; Guessous, Idris; Stringhini, Silvia</t>
  </si>
  <si>
    <t>Seroprevalence of anti-SARS-CoV-2 IgG antibodies, risk factors for infection and associated symptoms in Geneva, Switzerland: a population-based study.</t>
  </si>
  <si>
    <t>#740</t>
  </si>
  <si>
    <t>https://dx.doi.org/10.1007/s10654-021-00749-1</t>
  </si>
  <si>
    <t>Reicher 2021</t>
  </si>
  <si>
    <t>Reicher, Shay; Ratzon, Ronit; Ben-Sahar, Shay; Hermoni-Alon, Sharon; Mossinson, David; Shenhar, Yotam; Friger, Michael; Lustig, Yaniv; Alroy-Preis, Sharon; Anis, Emilia; Sadetzki, Siegal; Kaliner, Ehud</t>
  </si>
  <si>
    <t>Nationwide seroprevalence of antibodies against SARS-CoV-2 in Israel.</t>
  </si>
  <si>
    <t>#5179</t>
  </si>
  <si>
    <t>https://dx.doi.org/10.1186/s12879-021-06589-4</t>
  </si>
  <si>
    <t>Radon 2021</t>
  </si>
  <si>
    <t xml:space="preserve">Radon K.; Bakuli A.; Putz P.; Le Gleut R.; Guggenbuehl Noller J.M.; Olbrich L.; Saathoff E.; Gari M.; Schalte Y.; Frahnow T.; Wolfel R.; Pritsch M.; Rothe C.; Pletschette M.; Rubio-Acero R.; Beyerl J.; Metaxa D.; Forster F.; Thiel V.; Castelletti N.; Riess F.; Diefenbach M.N.; Froschl G.; Bruger J.; Winter S.; Frese J.; Puchinger K.; Brand I.; Kroidl I.; Wieser A.; Hoelscher M.; Hasenauer J.; Fuchs C.; Ackermann N.; Alamoudi E.; Anderson J.; Baumann M.; Becker M.; Bednarzki F.; Bemirayev O.; Bitzer P.; Bohnlein R.; Caroli F.; Coleman J.; Contento L.; Czwienzek A.; Deak F.; Diekmannshemke J.; Dobler G.; Durner J.; Eberle U.; Eckstein J.; Eser T.; Falk P.; Feyereisen M.; Fingerle V.; Geisenberger O.; Geldmacher C.; Gilberg L.; Gillig K.; Girl P.; Golschan E.; Guglielmini E.M.; Gutierrez P.; Haderer A.; Hannes M.; Hartinger L.; Hernandez A.; Hillari L.; Hinske C.; Hofberger T.; Horn S.; Huber K.; Janke C.; Kappl U.; Kessler A.; Khan Z.; Kresin J.; Kroidl A.; Lang M.; Lang C.; Lange S.; Laxy M.; Leidl R.; Liedl L.; Lucaj X.; Luppa F.; Nafziger A.S.; Mang P.; Markgraf A.; Mayrhofer R.; Muller H.; Muller K.; Paunovic I.; Plank M.; Pleimelding C.; Pruckner S.; Raimundez E.; Reich J.; Ruci V.; Schafer N.; Schluse B.; Schneider L.; Schunk M.; Schwettmann L.; Sing A.; Soler A.; Sothmann P.; Strobl K.; Tang J.; Theis F.; Thiesbrummel S.; Vollmayr V.; von Lovenberg E.; von Lovenberg J.; Waibel J.; Wallrauch C.; Wolff J.; Wurfel T.; Yaqine H.; Zange S.; Zeggini E.; Zielke A.; Zimmer T. </t>
  </si>
  <si>
    <t>From first to second wave: follow-up of the prospective COVID-19 cohort (KoCo19) in Munich (Germany)</t>
  </si>
  <si>
    <t>#5669</t>
  </si>
  <si>
    <t>https://dx.doi.org/10.3390/ijerph18073572</t>
  </si>
  <si>
    <t>Pritsch 2021</t>
  </si>
  <si>
    <t xml:space="preserve">Pritsch M.; Radon K.; Bakuli A.; Le Gleut R.; Olbrich L.; Guggenbuehl Noller J.M.; Saathoff E.; Castelletti N.; Gari M.; Putz P.; Schalte Y.; Frahnow T.; Wolfel R.; Rothe C.; Pletschette M.; Metaxa D.; Forster F.; Thiel V.; Riess F.; Diefenbach M.N.; Froschl G.; Bruger J.; Winter S.; Frese J.; Puchinger K.; Brand I.; Kroidl I.; Hasenauer J.; Fuchs C.; Wieser A.; Hoelscher M. </t>
  </si>
  <si>
    <t>Prevalence and risk factors of infection in the representative covid-19 cohort munich</t>
  </si>
  <si>
    <t>#51</t>
  </si>
  <si>
    <t>https://dx.doi.org/10.7759/cureus.22759</t>
  </si>
  <si>
    <t>Prakash 2022</t>
  </si>
  <si>
    <t>Prakash, Om; Solanki, Bhavin; Sheth, Jay K; Nayak, Milan; Kadam, Mina; Vyas, Sheetal; Shukla, Aparajita; Tiwari, Hemant</t>
  </si>
  <si>
    <t>COVID-Kavach-Based Seropositivity in the General Population of Ahmedabad: Just Before the Start of the Vaccination for the Elderly in India.</t>
  </si>
  <si>
    <t>#6206</t>
  </si>
  <si>
    <t>https://dx.doi.org/10.1136/bmjopen-2020-044101</t>
  </si>
  <si>
    <t>Prakash 2021</t>
  </si>
  <si>
    <t xml:space="preserve">Prakash O.; Solanki B.; Sheth J.K.; Joshi B.; Kadam M.; Vyas S.; Shukla A.; Tiwari H.; Rathod S.; Rajput A.; Trivedi T.; Ramanuj V.; Solanki A. </t>
  </si>
  <si>
    <t>Assessing seropositivity for IgG antibodies against SARS-CoV-2 in Ahmedabad city of India: A cross-sectional study</t>
  </si>
  <si>
    <t>#7392</t>
  </si>
  <si>
    <t>10.1016/s1473-3099(20)30858-6</t>
  </si>
  <si>
    <t>Poustchi 2021</t>
  </si>
  <si>
    <t>Poustchi, Hossein; Darvishian, Maryam; Mohammadi, Zahra; Shayanrad, Amaneh; Delavari, Alireza; Bahadorimonfared, Ayad; Eslami, Saeid; Javanmard, Shaghayegh Haghjooy; Shakiba, Ebrahim; Somi, Mohammad Hossein; Emami, Amir; Saki, Nader; Hormati, Ahmad; Ansari-Moghaddam, Alireza; Saeedi, Majid; Ghasemi-Kebria, Fatemeh; Mohebbi, Iraj; Mansour-Ghanaei, Fariborz; Karami, Manoochehr; Sharifi, Hamid; Pourfarzi, Farhad; Veisi, Nasrollah; Ghadimi, Reza; Eghtesad, Sareh; Niavarani, Ahmadreza; Ali Asgari, Ali; Sadeghi, Anahita; Sorouri, Majid; Anushiravani, Amir; Amani, Mohammad; Kaveh, Soudeh; Feizesani, Akbar; Tabarsi, Payam; Keyvani, Hossein; Markarian, Melineh; Shafighian, Fatemeh; Sima, Alireza; Sadjadi, Alireza; Radmard, Amir Reza; Mokdad, Ali H; Sharafkhah, Maryam; Malekzadeh, Reza</t>
  </si>
  <si>
    <t>SARS-CoV-2 antibody seroprevalence in the general population and high-risk occupational groups across 18 cities in Iran: a population-based cross-sectional study</t>
  </si>
  <si>
    <t>#3707</t>
  </si>
  <si>
    <t>https://dx.doi.org/10.1007/s00430-022-00744-7</t>
  </si>
  <si>
    <t>Popova 2022</t>
  </si>
  <si>
    <t xml:space="preserve">Popova A.Y.; Kasymov O.T.; Smolenski V.Y.; Smirnov V.S.; Egorova S.A.; Nurmatov Z.S.; Milichkina A.M.; Suranbaeva G.S.; Kuchuk T.E.; Khamitova I.V.; Zueva E.V.; Ivanov V.A.; Nuridinova Z.N.; Derkenbaeva A.A.; Drobyshevskaya V.G.; Sattarova G.Z.; Kaliev M.T.; Gubanova A.V.; Zhimbaeva O.B.; Razumovskaya A.P.; Verbov V.N.; Likhachev I.V.; Krasnov A.V.; Totolian A.A. </t>
  </si>
  <si>
    <t>SARS-CoV-2 herd immunity of the Kyrgyz population in 2021</t>
  </si>
  <si>
    <t>#4864</t>
  </si>
  <si>
    <t>https://dx.doi.org/10.15789/2220-7619-HIT-1798</t>
  </si>
  <si>
    <t>Popova 2021</t>
  </si>
  <si>
    <t xml:space="preserve">Popova A.Y.; Tarasenko A.A.; Smolenskiy V.Y.; Egorova S.A.; Dashkevich A.M.; Svetogor T.N.; Glinskaya I.N.; Skuranovich A.L.; Milichkina A.M.; Dronina A.M.; Samoilovich E.O.; Khamitova I.V.; Semeiko G.V.; Amvrosyeva T.V.; Shmeleva N.P.; Rubanik L.V.; Esmanchik O.P.; Karaban I.A.; Drobyshevskaya V.G.; Sadovnikova G.V.; Shilovich M.V.; Podushkina E.A.; Kireichuk V.V.; Petrova O.A.; Bondarenko S.V.; Salazhkova I.F.; Tkach L.M.; Shepelevich L.P.; Avtukhova N.L.; Ivanov V.M.; Babilo A.S.; Navyshnaya M.V.; Belyaev N.N.; Zueva E.V.; Volosar L.A.; Verbov V.N.; Likhachev I.V.; Zagorskaya T.O.; Morozova N.F.; Korobova Z.R.; Gubanova A.V.; Totolian A.A.; Smirnov V.S. </t>
  </si>
  <si>
    <t>HERD IMMUNITY to SARS-CoV-2 among the POPULATION of the REPUBLIC of BELARUS AMID the COVID-19 PANDEMIC</t>
  </si>
  <si>
    <t>#2154</t>
  </si>
  <si>
    <t>https://dx.doi.org/10.3390/v13081648</t>
  </si>
  <si>
    <t>Popova, Anna Y; Smirnov, Viacheslav S; Andreeva, Elena E; Babura, Elena A; Balakhonov, Sergey V; Bashketova, Natalia S; Bugorkova, Svetlana A; Bulanov, Maxim V; Valeullina, Natalia N; Vetrov, Viacheslav V; Goryaev, Dmitriy V; Detkovskaya, Tatyana N; Ezhlova, Elena B; Zaitseva, Natalia N; Istorik, Olga A; Kovalchuk, Irina V; Kozlovskikh, Dmitriy N; Kombarova, Svetlana Y; Kurganova, Olga P; Lomovtsev, Alexander E; Lukicheva, Lena A; Lyalina, Ludmila V; Melnikova, Albina A; Mikailova, Olga M; Noskov, Alexei K; Noskova, Ludmila N; Oglezneva, Elena E; Osmolovskaya, Tatyana P; Patyashina, Marina A; Penkovskaya, Natalia A; Samoilova, Lada V; Stepanova, Tatyana F; Trotsenko, Olga E; Totolian, Areg A</t>
  </si>
  <si>
    <t>SARS-CoV-2 Seroprevalence Structure of the Russian Population during the COVID-19 Pandemic.</t>
  </si>
  <si>
    <t>#760</t>
  </si>
  <si>
    <t>https://dx.doi.org/10.1016/j.cmi.2021.03.009</t>
  </si>
  <si>
    <t>Poljak 2021</t>
  </si>
  <si>
    <t>Poljak, Mario; Ostrbenk Valencak, Anja; Strumbelj, Erik; Maver Vodicar, Polona; Vehovar, Vasja; Resman Rus, Katarina; Korva, Misa; Knap, Natasa; Seme, Katja; Petrovec, Miroslav; Zupan, Blaz; Demsar, Janez; Kurdija, Slavko; Avsic Zupanc, Tatjana</t>
  </si>
  <si>
    <t>Seroprevalence of severe acute respiratory syndrome coronavirus 2 in Slovenia: results of two rounds of a nationwide population study on a probability-based sample, challenges and lessons learned.</t>
  </si>
  <si>
    <t>#7391</t>
  </si>
  <si>
    <t>10.7196/samj.2020.v110i11.15222</t>
  </si>
  <si>
    <t>Pillai 2020</t>
  </si>
  <si>
    <t>Pillai, J; Motloba, P; Motaung, KSC; Ozougwu, LU; Ikalafeng, BK; Marinda, E; Lukhele, M; Basu, D</t>
  </si>
  <si>
    <t>The effect of lockdown regulations on SARS-CoV-2 infectivity in Gauteng Province, South Africa</t>
  </si>
  <si>
    <t>#1215</t>
  </si>
  <si>
    <t>https://dx.doi.org/10.1016/j.ijid.2020.09.028</t>
  </si>
  <si>
    <t>Picon 2020</t>
  </si>
  <si>
    <t>Picon, Rafael V; Carreno, Iona; da Silva, Andre Anjos; Mossmann, Marcio; Laste, Gabriela; Domingues, Guilherme de Campos; Heringer, Lara Faria Fernandes; Gheno, Brenda Rodrigues; Alvarenga, Leticia Leao; Conte, Magali</t>
  </si>
  <si>
    <t>Coronavirus disease 2019 population-based prevalence, risk factors, hospitalization, and fatality rates in southern Brazil.</t>
  </si>
  <si>
    <t>#7409</t>
  </si>
  <si>
    <t>10.3201/eid2611.202736</t>
  </si>
  <si>
    <t>Petersen 2020</t>
  </si>
  <si>
    <t>Petersen, Maria Skaalum; StrÃ¸m, Marin; Christiansen, Debes Hammershaimb; Fjallsbak, JÃ³gvan PÃ¡ll; Eliasen, Eina Hansen; Johansen, Malan; Veyhe, Anna SofÃ­a; Kristiansen, Marnar FrÃ­Ã°heim; Gaini, Shahin; MÃ¸ller, Lars Fodgaard; Steig, Bjarni; Weihe, PÃ¡l</t>
  </si>
  <si>
    <t>Seroprevalence of SARS-CoV-2-Specific Antibodies, Faroe Islands</t>
  </si>
  <si>
    <t>#402</t>
  </si>
  <si>
    <t>https://dx.doi.org/10.1016/j.jclinepi.2021.06.005</t>
  </si>
  <si>
    <t>Perez-Gomez 2021</t>
  </si>
  <si>
    <t>Perez-Gomez, Beatriz; Pastor-Barriuso, Roberto; Perez-Olmeda, Mayte; Hernan, Miguel A; Oteo-Iglesias, Jesus; Fernandez de Larrea, Nerea; Fernandez-Garcia, Aurora; Martin, Mariano; Fernandez-Navarro, Pablo; Cruz, Israel; Sanmartin, Jose L; Leon Paniagua, Jose; Munoz-Montalvo, Juan F; Blanco, Faustino; Yotti, Raquel; Pollan, Marina; ENE-COVID Study Group</t>
  </si>
  <si>
    <t>ENE-COVID nationwide serosurvey served to characterize asymptomatic infections and to develop a symptom-based risk score to predict COVID-19.</t>
  </si>
  <si>
    <t>#763</t>
  </si>
  <si>
    <t>https://dx.doi.org/10.1093/infdis/jiab200</t>
  </si>
  <si>
    <t>Pathela 2021</t>
  </si>
  <si>
    <t>Pathela, Preeti; Crawley, Addie; Weiss, Don; Maldin, Beth; Cornell, Jennifer; Purdin, Jeff; Schumacher, Pamela K; Marovich, Stacey; Li, Joyce; Daskalakis, Demetre; NYC Serosurvey Team</t>
  </si>
  <si>
    <t>Seroprevalence of Severe Acute Respiratory Syndrome Coronavirus 2 Following the Largest Initial Epidemic Wave in the United States: Findings From New York City, 13 May to 21 July 2020.</t>
  </si>
  <si>
    <t>#3957</t>
  </si>
  <si>
    <t>https://dx.doi.org/10.1017/S0950268822000875</t>
  </si>
  <si>
    <t>Parrott 2022</t>
  </si>
  <si>
    <t xml:space="preserve">Parrott J.C.; Annibale A.M.; Osahan S.; Alroy K.; Caton J.-A.; Chernov C.; Dumas S.; Fowler R.C.; Hermosi G.; Hsin Y.; Perlman S.; Wu J.; Hughes S.; Gould L.H.; Schuster A. </t>
  </si>
  <si>
    <t>Prevalence of SARS-CoV-2 antibodies during phased access to vaccination: Results from a population-based survey in New York City, September 2020-March 2021</t>
  </si>
  <si>
    <t>#676</t>
  </si>
  <si>
    <t>https://dx.doi.org/10.1093/infdis/jiab296</t>
  </si>
  <si>
    <t>Parrott 2021</t>
  </si>
  <si>
    <t>Parrott, Jannae C; Maleki, Ariana N; Vassor, Valerie E; Osahan, Sukhminder; Hsin, Yusyin; Sanderson, Michael; Fernandez, Steven; Levanon Seligson, Amber; Hughes, Scott; Wu, Jing; DeVito, Andrea K; LaVoie, Stephen P; Rakeman, Jennifer L; Gould, L Hannah; Alroy, Karen A</t>
  </si>
  <si>
    <t>Prevalence of SARS-CoV-2 Antibodies in New York City Adults, June-October 2020: A Population-Based Survey.</t>
  </si>
  <si>
    <t>#5486</t>
  </si>
  <si>
    <t>https://dx.doi.org/10.3201/eid2710.210103</t>
  </si>
  <si>
    <t>Parker 2021</t>
  </si>
  <si>
    <t xml:space="preserve">Parker D.M.; Bruckner T.; Vieira V.M.; Medina C.; Minin V.N.; Felgner P.L.; Dratch A.; Zahn M.; Bartell S.M.; Boden-Albala B. </t>
  </si>
  <si>
    <t>Predictors of test positivity, mortality, and seropositivity during the early coronavirus disease epidemic, orange county, california, usa</t>
  </si>
  <si>
    <t>#3395</t>
  </si>
  <si>
    <t>https://dx.doi.org/10.1371/journal.pone.0268057</t>
  </si>
  <si>
    <t>Pagen 2022</t>
  </si>
  <si>
    <t xml:space="preserve">Pagen D.M.E.; Brinkhues S.; Dukers-Muijrers N.H.T.M.; den Heijer C.D.J.; Bouwmeester-Vincken N.; Hanssen D.A.T.; van Loo I.H.M.; Savelkoul P.H.M.; Hoebe C.J.P.A. </t>
  </si>
  <si>
    <t>Exposure factors associated with SARS-CoV-2 seroprevalence during the first eight months of the COVID-19 pandemic in the Netherlands: A cross-sectional study</t>
  </si>
  <si>
    <t>#124</t>
  </si>
  <si>
    <t>https://dx.doi.org/10.3390/ijerph19137882</t>
  </si>
  <si>
    <t>Paduano 2022</t>
  </si>
  <si>
    <t>Paduano, Stefania; Galante, Pasquale; Berselli, Nausicaa; Ugolotti, Luca; Modenese, Alberto; Poggi, Alessandro; Malavolti, Marcella; Turchi, Sara; Marchesi, Isabella; Vivoli, Roberto; Perlini, Paola; Bellucci, Rossana; Gobba, Fabriziomaria; Vinceti, Marco; Filippini, Tommaso; Bargellini, Annalisa</t>
  </si>
  <si>
    <t>Seroprevalence Survey of Anti-SARS-CoV-2 Antibodies in a Population of Emilia-Romagna Region, Northern Italy.</t>
  </si>
  <si>
    <t>#243</t>
  </si>
  <si>
    <t>https://dx.doi.org/10.3390/medicina58010035</t>
  </si>
  <si>
    <t>Olariu 2021</t>
  </si>
  <si>
    <t>Olariu, Tudor Rares; Craciun, Alina Cristiana; Vlad, Daliborca Cristina; Dumitrascu, Victor; Marincu, Iosif; Lupu, Maria Alina</t>
  </si>
  <si>
    <t>SARS-CoV-2 Seroprevalence in Western Romania, March to June 2021.</t>
  </si>
  <si>
    <t>#4910</t>
  </si>
  <si>
    <t>https://dx.doi.org/10.1016/j.annepidem.2021.10.006</t>
  </si>
  <si>
    <t>Mustanski 2022</t>
  </si>
  <si>
    <t xml:space="preserve">Mustanski B.; Saber R.; Ryan D.T.; Benbow N.; Madkins K.; Hayford C.; Newcomb M.E.; Schrock J.M.; Vaught L.A.; Reiser N.L.; Velez M.P.; Hsieh R.R.; Demonbreun A.R.; D'Aquila R.; McNally E.M.; McDade T.W. </t>
  </si>
  <si>
    <t>Geographic disparities in COVID-19 case rates are not reflected in seropositivity rates using a neighborhood survey in Chicago</t>
  </si>
  <si>
    <t>#6154</t>
  </si>
  <si>
    <t>https://dx.doi.org/10.1016/S2214-109X%2820%2930544-1</t>
  </si>
  <si>
    <t>Murhekar 2021</t>
  </si>
  <si>
    <t xml:space="preserve">Murhekar M.V.; Bhatnagar T.; Selvaraju S.; Saravanakumar V.; Thangaraj J.W.V.; Shah N.; Rade K.; Sabarinathan R.; Asthana S.; Balachandar R.; Bangar S.D.; Bansal A.K.; Bhat J.; Chopra V.; Das D.; Deb A.K.; Devi K.R.; Dwivedi G.R.; Khan S.M.S.; Kumar C.P.G.; Kumar M.S.; Laxmaiah A.; Madhukar M.; Mahapatra A.; Mohanty S.S.; Rangaraju C.; Turuk A.; Baradwaj D.K.; Chahal A.S.; Debnath F.; Haq I.; Kalliath A.; Kanungo S.; Kshatri J.S.; Lakshmi G.G.J.N.; Mitra A.; Nirmala A.R.; Prasad G.V.; Qurieshi M.A.; Sahay S.; Sangwan R.K.; Sekar K.; Shukla V.K.; Singh P.K.; Singh P.; Singh R.; Varma D.S.; Viramgami A.; Panda S.; Reddy D.C.S.; Bhargava B.; Andhalkar R.; Chaudhury A.; Deval H.; Dhatrak S.; Gupta R.R.; Ilayaperumal E.; Jagjeevan B.; Jha R.C.; Kiran K.; Krishnan N.N.; Kumar A.; Kumar V.V.; Nagbhushanam K.; Nimmathota A.; Pandey A.K.; Pawar H.S.; Rathore K.S.; Robinson A.; Singh H.B.; Wilson V.C.; Yadav A.; Yadav R.; Karunakaran T.; Pradhan J.; Sivakumar T.; Jose A.; Kalaiyarasi K.; Dasgupta S.; Anusha R.; Anand T.; Babu G.R.; Chauhan H.; Dikid T.; Gangakhedkar R.R.; Kant S.; Kulkarni S.; Muliyil J.P.; Pandey R.M.; Sarkar S.; Shrivastava A.; Singh S.K.; Zodpey S.; Das A.; Das P.; Dutta S.; Kant R.; Narain K.; Narasimhaiah S.; Pati S.; Patil S.; Rajkumar H.; Ramarao T.; Sarkar K.; Singh S.; Toteja G.S.; Zaman K. </t>
  </si>
  <si>
    <t>SARS-CoV-2 antibody seroprevalence in India, August-September, 2020: findings from the second nationwide household serosurvey</t>
  </si>
  <si>
    <t>#302</t>
  </si>
  <si>
    <t>https://dx.doi.org/10.1371/journal.pmed.1003877</t>
  </si>
  <si>
    <t>Murhekar, Manoj V; Bhatnagar, Tarun; Thangaraj, Jeromie Wesley Vivian; Saravanakumar, V; Santhosh Kumar, Muthusamy; Selvaraju, Sriram; Rade, Kiran; Kumar, C P Girish; Sabarinathan, R; Asthana, Smita; Balachandar, Rakesh; Bangar, Sampada Dipak; Bansal, Avi Kumar; Bhat, Jyothi; Chakraborty, Debjit; Chopra, Vishal; Das, Dasarathi; Devi, Kangjam Rekha; Dwivedi, Gaurav Raj; Jain, Agam; Khan, S Muhammad Salim; Kumar, M Sunil; Laxmaiah, Avula; Madhukar, Major; Mahapatra, Amarendra; Ramesh, Talluri; Rangaraju, Chethana; Turuk, Jyotirmayee; Yadav, Suresh; Bhargava, Balram; ICMR serosurveillance group</t>
  </si>
  <si>
    <t>Seroprevalence of IgG antibodies against SARS-CoV-2 among the general population and healthcare workers in India, June-July 2021: A population-based cross-sectional study.</t>
  </si>
  <si>
    <t>#912</t>
  </si>
  <si>
    <t>https://dx.doi.org/10.4103/ijmr.IJMR_3290_20</t>
  </si>
  <si>
    <t>Murhekar 2020</t>
  </si>
  <si>
    <t>Murhekar, Manoj V; Bhatnagar, Tarun; Selvaraju, Sriram; Rade, Kiran; Saravanakumar, V; Vivian Thangaraj, Jeromie Wesley; Kumar, Muthusamy Santhosh; Shah, Naman; Sabarinathan, R; Turuk, Alka; Anand, Parveen Kumar; Asthana, Smita; Balachandar, Rakesh; Bangar, Sampada Dipak; Bansal, Avi Kumar; Bhat, Jyothi; Chakraborty, Debjit; Rangaraju, Chethana; Chopra, Vishal; Das, Dasarathi; Deb, Alok Kumar; Devi, Kangjam Rekha; Dwivedi, Gaurav Raj; Salim Khan, S Muhammad; Haq, Inaamul; Kumar, M Sunil; Laxmaiah, Avula; Madhuka; Mahapatra, Amarendra; Mitra, Anindya; Nirmala, A R; Pagdhune, Avinash; Qurieshi, Mariya Amin; Ramarao, Tekumalla; Sahay, Seema; Sharma, Y K; Shrinivasa, Marinaik Basavegowdanadoddi; Shukla, Vijay Kumar; Singh, Prashant Kumar; Viramgami, Ankit; Wilson, Vimith Cheruvathoor; Yadav, Rajiv; Girish Kumar, C P; Luke, Hanna Elizabeth; Ranganathan, Uma Devi; Babu, Subash; Sekar, Krithikaa; Yadav, Pragya D; Sapkal, Gajanan N; Das, Aparup; Das, Pradeep; Dutta, Shanta; Hemalatha, Rajkumar; Kumar, Ashwani; Narain, Kanwar; Narasimhaiah, Somashekar; Panda, Samiran; Pati, Sanghamitra; Patil, Shripad; Sarkar, Kamalesh; Singh, Shalini; Kant, Rajni; Tripathy, Srikanth; Toteja, G S; Babu, Giridhara R; Kant, Shashi; Muliyil, J P; Pandey, Ravindra Mohan; Sarkar, Swarup; Singh, Sujeet K; Zodpey, Sanjay; Gangakhedkar, Raman R; S Reddy, D C; Bhargava, Balram</t>
  </si>
  <si>
    <t>Prevalence of SARS-CoV-2 infection in India: Findings from the national serosurvey, May-June 2020.</t>
  </si>
  <si>
    <t>#379</t>
  </si>
  <si>
    <t>https://dx.doi.org/10.15585/mmwr.mm7049a3</t>
  </si>
  <si>
    <t>Miller 2021</t>
  </si>
  <si>
    <t>Miller, Mark F; Shi, Min; Motsinger-Reif, Alison; Weinberg, Clarice R; Miller, Joseph D; Nichols, Erin</t>
  </si>
  <si>
    <t>Community-Based Testing Sites for SARS-CoV-2 - United States, March 2020-November 2021.</t>
  </si>
  <si>
    <t>#1859</t>
  </si>
  <si>
    <t>https://dx.doi.org/10.1371/journal.pone.0262738</t>
  </si>
  <si>
    <t>Mijovic 2022</t>
  </si>
  <si>
    <t>Mijovic, Biljana; Masic, Srdjan; Petkovic, Miroslav; Knezevic, Darija; Acimovic, Jela; Djakovic-Devic, Jelena; Puhalo-Sladoje, Dragana; Zeljkovic, Branislav; Spaic, Dragan; Bokonjic, Dejan; Skrbic, Ranko</t>
  </si>
  <si>
    <t>Seroprevalence of SARS-CoV-2 antibodies and knowledge, attitude and practice toward COVID-19 in the Republic of Srpska-Bosnia &amp; Herzegovina: A population-based study.</t>
  </si>
  <si>
    <t>#1301</t>
  </si>
  <si>
    <t>https://dx.doi.org/10.1007/s11357-020-00226-9</t>
  </si>
  <si>
    <t>Merkely 2020</t>
  </si>
  <si>
    <t>Merkely, Bela; Szabo, Attila J; Kosztin, Annamaria; Berenyi, Ervin; Sebestyen, Andor; Lengyel, Csaba; Merkely, Gergo; Karady, Julia; Varkonyi, Istvan; Papp, Csaba; Miseta, Attila; Betlehem, Jozsef; Burian, Katalin; Csoka, Ildiko; Vasarhelyi, Barna; Ludwig, Endre; Prinz, Gyula; Sinko, Janos; Hanko, Balazs; Varga, Peter; Fulop, Gabor Aron; Mag, Kornelia; Voko, Zoltan; HUNgarian COronaVirus-19 Epidemiological Research (H-UNCOVER) investigators</t>
  </si>
  <si>
    <t>Novel coronavirus epidemic in the Hungarian population, a cross-sectional nationwide survey to support the exit policy in Hungary.</t>
  </si>
  <si>
    <t>#649</t>
  </si>
  <si>
    <t>https://dx.doi.org/10.1038/s41598-021-92775-y</t>
  </si>
  <si>
    <t>Menezes 2021</t>
  </si>
  <si>
    <t>Menezes, Ana M B; Victora, Cesar G; Hartwig, Fernando P; Silveira, Mariangela F; Horta, Bernardo L; Barros, Aluisio J D; Mesenburg, Marilia A; Wehrmeister, Fernando C; Pellanda, Lucia C; Dellagostin, Odir A; Struchiner, Claudio J; Burattini, Marcelo N; Barros, Fernando C; Hallal, Pedro C</t>
  </si>
  <si>
    <t>High prevalence of symptoms among Brazilian subjects with antibodies against SARS-CoV-2.</t>
  </si>
  <si>
    <t>#914</t>
  </si>
  <si>
    <t>https://dx.doi.org/10.15585/mmwr.mm6929e1</t>
  </si>
  <si>
    <t>Menachemi 2020</t>
  </si>
  <si>
    <t>Menachemi, Nir; Yiannoutsos, Constantin T; Dixon, Brian E; Duszynski, Thomas J; Fadel, William F; Wools-Kaloustian, Kara K; Unruh Needleman, Nadia; Box, Kristina; Caine, Virginia; Norwood, Connor; Weaver, Lindsay; Halverson, Paul K</t>
  </si>
  <si>
    <t>Population Point Prevalence of SARS-CoV-2 Infection Based on a Statewide Random Sample - Indiana, April 25-29, 2020.</t>
  </si>
  <si>
    <t>#5591</t>
  </si>
  <si>
    <t>https://dx.doi.org/10.3390/jcm10173854</t>
  </si>
  <si>
    <t>Martin-sanchez 2021</t>
  </si>
  <si>
    <t xml:space="preserve">Martin-sanchez V.; Fernandez-villa T.; Carvajal Uruena A.; Rivero Rodriguez A.; Reguero Celada S.; Sanchez Antolin G.; Fernandez-vazquez J.P. </t>
  </si>
  <si>
    <t>Role of rapid antigen testing in population-based sars-cov-2 screening</t>
  </si>
  <si>
    <t>#537</t>
  </si>
  <si>
    <t>https://dx.doi.org/10.1371/journal.pone.0258255</t>
  </si>
  <si>
    <t>Maraqa 2021</t>
  </si>
  <si>
    <t>Maraqa, Beesan; Basha, Walid; Khayyat, Rasha; Abdul-Hadi, Abdul-Rahman; Jabareen, Jurouh; Al-Shakhra, Kamal; Al-Kaila, Mai; Nazzal, Zaher</t>
  </si>
  <si>
    <t>Prevalence of SARS-CoV-2 antibodies in the Palestinian population: A primary health center-based cross-sectional study.</t>
  </si>
  <si>
    <t>#5619</t>
  </si>
  <si>
    <t>https://dx.doi.org/10.1016/j.amjmed.2020.09.024</t>
  </si>
  <si>
    <t>Mahajan 2021</t>
  </si>
  <si>
    <t xml:space="preserve">Mahajan S.; Srinivasan R.; Redlich C.A.; Huston S.K.; Anastasio K.M.; Cashman L.; Massey D.S.; Dugan A.; Witters D.; Marlar J.; Li S.-X.; Lin Z.; Hodge D.; Chattopadhyay M.; Adams M.D.; Lee C.; Rao L.V.; Stewart C.; Kuppusamy K.; Ko A.I.; Krumholz H.M. </t>
  </si>
  <si>
    <t>Seroprevalence of SARS-CoV-2-Specific IgG Antibodies Among Adults Living in Connecticut: Post-Infection Prevalence (PIP) Study</t>
  </si>
  <si>
    <t>#3813</t>
  </si>
  <si>
    <t>https://dx.doi.org/10.1128/msphere.00841-21</t>
  </si>
  <si>
    <t>Lopez 2022</t>
  </si>
  <si>
    <t xml:space="preserve">Lopez C.A.; Cunningham C.H.; Pugh S.; Brandt K.; Vanna U.P.; Delacruz M.J.; Guerra Q.; Ryan Bhowmik D.; Goldstein S.J.; Hou Y.J.; Gearhart M.; Wiethorn C.; Pope C.; Amditis C.; Pruitt K.; Newberry-Dillon C.; Schmitz J.L.; Premkumar L.; Adimora A.A.; Baric R.S.; Emch M.; Boyce R.M.; Aiello A.E.; Fosdick B.K.; Larremore D.B.; de Silva A.M.; Juliano J.J.; Markmann A.J. </t>
  </si>
  <si>
    <t>Ethnoracial Disparities in SARS-CoV-2 Seroprevalence in a Large Cohort of Individuals in Central North Carolina from April to December 2020</t>
  </si>
  <si>
    <t>#688</t>
  </si>
  <si>
    <t>https://dx.doi.org/10.1038/s41467-021-23233-6</t>
  </si>
  <si>
    <t>LeVu 2021</t>
  </si>
  <si>
    <t>Le Vu, Stephane; Jones, Gabrielle; Anna, Francois; Rose, Thierry; Richard, Jean-Baptiste; Bernard-Stoecklin, Sibylle; Goyard, Sophie; Demeret, Caroline; Helynck, Olivier; Escriou, Nicolas; Gransagne, Marion; Petres, Stephane; Robin, Corinne; Monnet, Virgile; Perrin de Facci, Louise; Ungeheuer, Marie-Noelle; Leon, Lucie; Guillois, Yvonnick; Filleul, Laurent; Charneau, Pierre; Levy-Bruhl, Daniel; van der Werf, Sylvie; Noel, Harold</t>
  </si>
  <si>
    <t>Prevalence of SARS-CoV-2 antibodies in France: results from nationwide serological surveillance.</t>
  </si>
  <si>
    <t>#385</t>
  </si>
  <si>
    <t>https://dx.doi.org/10.1016/S1473-3099(21)00393-5</t>
  </si>
  <si>
    <t>Laxminarayan 2021</t>
  </si>
  <si>
    <t>Laxminarayan, Ramanan; B, Chandra Mohan; G, Vinay T; Arjun Kumar, K V; Wahl, Brian; Lewnard, Joseph A</t>
  </si>
  <si>
    <t>SARS-CoV-2 infection and mortality during the first epidemic wave in Madurai, south India: a prospective, active surveillance study.</t>
  </si>
  <si>
    <t>#5400</t>
  </si>
  <si>
    <t>https://dx.doi.org/10.1093/ofid/ofab379</t>
  </si>
  <si>
    <t>Lamba 2021</t>
  </si>
  <si>
    <t xml:space="preserve">Lamba K.; Bradley H.; Shioda K.; Sullivan P.S.; Luisi N.; Hall E.W.; Mehrotra M.L.; Lim E.; Jain S.; Kamali A.; Sanchez T.; Lopman B.A.; Fahimi M.; Siegler A.J. </t>
  </si>
  <si>
    <t>SARS-CoV-2 Cumulative Incidence and Period Seroprevalence: Results from a Statewide Population-Based Serosurvey in California</t>
  </si>
  <si>
    <t>#7273</t>
  </si>
  <si>
    <t>10.1016/j.ijid.2021.07.017</t>
  </si>
  <si>
    <t>Lalwani 2021</t>
  </si>
  <si>
    <t>Lalwani, Pritesh; Salgado, BÃ¡rbara Batista; Filho, Ivanildo Vieira Pereira; da Silva, Danielle Severino Sena; de Morais, Thiago Barros do Nascimento; JordÃ£o, Maele Ferreira; Barbosa, Aguyda Rayany Cavalcante; Cordeiro, Isabelle Bezerra; Neto, JÃºlio Nino de Souza; de AssunÃ§Ã£o, Enedina Nogueira; Dos Santos, Rafaella Oliveira; Carvalho, Nani Oliveira; Sobrinho, Wlademir Braga Salgado; da Costa, Cristiano Fernandes; de Souza, Pedro Elias; de Albuquerque, Bernardino Claudio; Ganoza, Christian A; Araujo-Castillo, Roger V; Filho, Spartaco Astofi; Lalwani, Jaila Dias Borges; =DETECTCoV-19 Study Team</t>
  </si>
  <si>
    <t>SARS-CoV-2 seroprevalence and associated factors in Manaus, Brazil: baseline results from the DETECTCoV-19 cohort study</t>
  </si>
  <si>
    <t>#3603</t>
  </si>
  <si>
    <t>https://dx.doi.org/10.4103/ijmr.IJMR_4489_20</t>
  </si>
  <si>
    <t>Kumar 2022</t>
  </si>
  <si>
    <t xml:space="preserve">Kumar D.; Sidhu M.; Dogra S.; Kumar B.; Sahni B.; Yadav A.; Bala K.; Kumari R.; Mahajan R.; Bavoria S.; Kalotra A.; Gupta S. </t>
  </si>
  <si>
    <t>Seroprevalence of anti SARS-CoV-2 IgG antibodies among adults in Jammu district, India: A community-based study</t>
  </si>
  <si>
    <t>#735</t>
  </si>
  <si>
    <t>https://dx.doi.org/10.1017/S0950268821000972</t>
  </si>
  <si>
    <t>Kshatri 2021</t>
  </si>
  <si>
    <t>Kshatri, Jaya Singh; Bhattacharya, Debdutta; Praharaj, Ira; Mansingh, Asit; Parai, Debaprasad; Kanungo, Srikanta; Palo, Subrata Kumar; Giri, Sidhartha; Pattnaik, Matrujyoti; Barik, Shakti Ranjan; Dash, Girish Chandra; Choudhary, Hari Ram; Turuk, Jyotirmayee; Mandal, Nitya Nanda; Pati, Sanghamitra</t>
  </si>
  <si>
    <t>Seroprevalence of SARS-CoV-2 in Bhubaneswar, India: findings from three rounds of community surveys.</t>
  </si>
  <si>
    <t>#4813</t>
  </si>
  <si>
    <t>https://dx.doi.org/10.3201/eid2802.211640</t>
  </si>
  <si>
    <t>Krieger 2022</t>
  </si>
  <si>
    <t xml:space="preserve">Krieger E.; Kudryavtsev A.; Sharashova E.; Postoev V.; Belova N.; Shagrov L.; Zvedina J.; Drapkina O.; Kontsevaya A.; Shalnova S.; Brenn T.; Shkolnikov V.M.; Eggo R.M.; Leon D.A. </t>
  </si>
  <si>
    <t>Seroprevalence of SARS-Cov-2 Antibodies in Adults, Arkhangelsk, Russia</t>
  </si>
  <si>
    <t>#240</t>
  </si>
  <si>
    <t>https://dx.doi.org/10.1080/23744235.2021.2025421</t>
  </si>
  <si>
    <t>Kislaya 2022</t>
  </si>
  <si>
    <t>Kislaya, Irina; Goncalves, Paulo; Gomez, Veronica; Gaio, Vania; Roquette, Rita; Barreto, Marta; Sousa-Uva, Mafalda; Torres, Ana Rita; Santos, Joana; Matos, Rita; Manita, Carla; Almeida Santos, Joao; Soeiro, Sofia; de Sousa, Rita; Costa, Ines; Verdasca, Nuno; Guiomar, Raquel; Rodrigues, Ana Paula; ISN2COVID-19 Group</t>
  </si>
  <si>
    <t>SARS-CoV-2 seroprevalence in Portugal following the third epidemic wave: results of the second National Serological Survey (ISN2COVID-19).</t>
  </si>
  <si>
    <t>#827</t>
  </si>
  <si>
    <t>https://dx.doi.org/10.20344/amp.15122</t>
  </si>
  <si>
    <t>Kislaya 2021</t>
  </si>
  <si>
    <t>Kislaya, Irina; Goncalves, Paulo; Barreto, Marta; Sousa, Rita; Garcia, Ana Cristina; Matos, Rita; Guiomar, Raquel; Rodrigues, Ana Paula; ISNCOVID-19 Group</t>
  </si>
  <si>
    <t>Seroprevalence of SARS-CoV-2 Infection in Portugal in May-July 2020: Results of the First National Serological Survey (ISNCOVID-19).</t>
  </si>
  <si>
    <t>#551</t>
  </si>
  <si>
    <t>https://dx.doi.org/10.1136/bmjopen-2021-053791</t>
  </si>
  <si>
    <t>Khan 2021</t>
  </si>
  <si>
    <t>Khan, S Muhammad Salim; Qurieshi, Mariya Amin; Haq, Inaamul; Majid, Sabhiya; Ahmad, Javid; Ayub, Taha; Bhat, Ashfaq Ahmad; Fazili, Anjum Bashir; Ganai, Abdul Majeed; Jan, Yasmeen; Kaul, Rauf-Ur-Rashid; Khan, Zahid Ali; Masoodi, Muneer Ahmad; Mushtaq, Beenish; Nazir, Fouzia; Nazir, Muzamil; Raja, Malik Waseem; Rasool, Mahbooba; Asma, Anjum; Ayoub, Shifana; Aziz, Munazza; Bhat, Arif Akbar; Chowdri, Iqra Nisar; Ismail, Shaista; Kawoosa, Misbah Ferooz; Khan, Mehvish Afzal; Khan, Mosin Saleem; Kousar, Rafiya; Lone, Ab Aziz; Nabi, Shahroz; Obaid, Mohammad; Qazi, Tanzeela Bashir; Sabah, Iram; Sumji, Ishtiyaq Ahmad</t>
  </si>
  <si>
    <t>Seroprevalence of SARS-CoV-2-specific IgG antibodies in Kashmir, India, 7 months after the first reported local COVID-19 case: results of a population-based seroprevalence survey from October to November 2020.</t>
  </si>
  <si>
    <t>#4013</t>
  </si>
  <si>
    <t>https://dx.doi.org/10.1093/ofid/ofac154</t>
  </si>
  <si>
    <t>Kennedy 2022</t>
  </si>
  <si>
    <t xml:space="preserve">Kennedy J.L.; Craig Forrest J.; Young S.G.; Amick B.; Williams M.; James L.; Snowden J.; Cardenas V.M.; Boothe D.; Kirkpatrick C.; Modi Z.; Caid K.; Owens S.; Kouassi M.; Mann R.; Putt C.; Irish-Clardy K.; MacEchko M.; Brimberry R.K.; Nembhard W.N.; McElfish P.A.; Du R.; Jin J.; Zohoori N.; Kothari A.; Hagrass H.; Olgaard E.; Boehme K.W. </t>
  </si>
  <si>
    <t>Temporal Variations in Seroprevalence of Severe Acute Respiratory Syndrome Coronavirus 2 Infections by Race and Ethnicity in Arkansas</t>
  </si>
  <si>
    <t>#5796</t>
  </si>
  <si>
    <t>https://dx.doi.org/10.1126/scitranslmed.abh3826</t>
  </si>
  <si>
    <t>Kalish 2021</t>
  </si>
  <si>
    <t xml:space="preserve">Kalish H.; Klumpp-Thomas C.; Hunsberger S.; Baus H.A.; Fay M.P.; Siripong N.; Wang J.; Hicks J.; Mehalko J.; Travers J.; Drew M.; Pauly K.; Spathies J.; Ngo T.; Adusei K.M.; Karkanitsa M.; Croker J.A.; Li Y.; Graubard B.I.; Czajkowski L.; Belliveau O.; Chairez C.; Snead K.R.; Frank P.; Shunmugavel A.; Han A.; Giurgea L.T.; Rosas L.A.; Bean R.; Athota R.; Cervantes-Medina A.; Gouzoulis M.; Heffelfinger B.; Valenti S.; Caldararo R.; Kolberg M.M.; Kelly A.; Simon R.; Shafiq S.; Wall V.; Reed S.; Ford E.W.; Lokwani R.; Denson J.-P.; Messing S.; Michael S.G.; Gillette W.; Kimberly R.P.; Reis S.E.; Hall M.D.; Esposito D.; Memoli M.J.; Sadtler K. </t>
  </si>
  <si>
    <t>Undiagnosed sars-cov-2 seropositivity during the first 6 months of the covid-19 pandemic in the united states</t>
  </si>
  <si>
    <t>#4511</t>
  </si>
  <si>
    <t>https://dx.doi.org/10.1016/j.vaccine.2021.07.093</t>
  </si>
  <si>
    <t>Jogi 2021</t>
  </si>
  <si>
    <t xml:space="preserve">Jogi P.; Soeorg H.; Ingerainen D.; Soots M.; Lattekivi F.; Naaber P.; Toompere K.; Peterson P.; Haljasmagi L.; Zusinaite E.; Vaas H.; Pauskar M.; Shablinskaja A.; Kaarna K.; Paluste H.; Kisand K.; Oona M.; Janno R.; Lutsar I. </t>
  </si>
  <si>
    <t>Prevalence of SARS-CoV-2 IgG antibodies and their association with clinical symptoms of COVID-19 in Estonia (KoroSero-EST-1 study)</t>
  </si>
  <si>
    <t>#387</t>
  </si>
  <si>
    <t>https://dx.doi.org/10.3389/fpubh.2021.724398</t>
  </si>
  <si>
    <t>Jeewandara 2021</t>
  </si>
  <si>
    <t>Jeewandara, Chandima; Guruge, Dinuka; Abyrathna, Inoka Sepali; Danasekara, Saubhagya; Gunasekera, Banuri; Pushpakumara, Pradeep Darshana; Madhusanka, Deshan; Jayathilaka, Deshni; Ranasinghe, Thushali; Somathilake, Gayasha; Tanussiya, Shyrar; Jayadas, Tibutius Tanesh; Kuruppu, Heshan; Thashmi, Nimasha; Harvie, Michael; Wijayamuni, Ruwan; Schimanski, Lisa; Tan, T K; Rijal, Pramila; Xiao, Julie; Ogg, Graham S; Townsend, Alain; Malavige, Gathsaurie Neelika</t>
  </si>
  <si>
    <t>Seroprevalence of SARS-CoV-2 Infection in the Colombo Municipality Region, Sri Lanka.</t>
  </si>
  <si>
    <t>#709</t>
  </si>
  <si>
    <t>https://dx.doi.org/10.1038/s41598-021-89236-x</t>
  </si>
  <si>
    <t>Iruzubieta 2021</t>
  </si>
  <si>
    <t>Iruzubieta, Paula; Fernandez-Lanas, Tatiana; Rasines, Laura; Cayon, Lorena; Alvarez-Cancelo, Ana; Santos-Laso, Alvaro; Garcia-Blanco, Agustin; Curiel-Olmo, Soraya; Cabezas, Joaquin; Wallmann, Reinhard; Fabrega, Emilio; Martinez-Taboada, Victor M; Hernandez, Jose L; Lopez-Hoyos, Marcos; Lazarus, Jeffrey V; Crespo, Javier</t>
  </si>
  <si>
    <t>Feasibility of large-scale population testing for SARS-CoV-2 detection by self-testing at home.</t>
  </si>
  <si>
    <t>#4728</t>
  </si>
  <si>
    <t>https://dx.doi.org/10.1186/s12879-021-06517-6</t>
  </si>
  <si>
    <t>Herrington 2021</t>
  </si>
  <si>
    <t xml:space="preserve">Herrington D.M.; Wierzba T.F.; Alexander-Miller M.; Espeland M.; Bertoni A.G.; Mathews A.; Seals A.L.; Munawar I.; Runyon M.S.; McCurdy L.H.; Gibbs M.A.; Kotloff K.; Friedman-Klabanoff D.A.; Weintraub W.; Correa A.; Uschner D.; Edelstein S.; Santacatterina M. </t>
  </si>
  <si>
    <t>Duration of SARS-CoV-2 sero-positivity in a large longitudinal sero-surveillance cohort: the COVID-19 Community Research Partnership</t>
  </si>
  <si>
    <t>#3907</t>
  </si>
  <si>
    <t>https://dx.doi.org/10.2807/1560-7917.ES.2021.26.48.2001741</t>
  </si>
  <si>
    <t>Heavey 2021</t>
  </si>
  <si>
    <t xml:space="preserve">Heavey L.; Garvey P.; Colgan A.M.; Thornton L.; Connell J.; Roux T.; Hunt M.; O'Callaghan F.; Culkin F.; Keogan M.; O'Connor N.; O'Sullivan M.B.; O'Sullivan S.; Tait M.; De Gascun C.F.; Igoe D. </t>
  </si>
  <si>
    <t>The Study to Investigate COVID-19 Infection in People Living in Ireland (SCOPI): A seroprevalence study, June to July 2020</t>
  </si>
  <si>
    <t>#801</t>
  </si>
  <si>
    <t>https://dx.doi.org/10.1016/S0140-6736(21)00238-5</t>
  </si>
  <si>
    <t>He 2021</t>
  </si>
  <si>
    <t>He, Zhenyu; Ren, Lili; Yang, Juntao; Guo, Li; Feng, Luzhao; Ma, Chao; Wang, Xia; Leng, Zhiwei; Tong, Xunliang; Zhou, Wang; Wang, Geng; Zhang, Ting; Guo, Yan; Wu, Chao; Wang, Qing; Liu, Manqing; Wang, Conghui; Jia, Mengmeng; Hu, Xuejiao; Wang, Ying; Zhang, Xingxing; Hu, Rong; Zhong, Jingchuan; Yang, Jin; Dai, Juan; Chen, Lan; Zhou, Xiaoqi; Wang, Jianwei; Yang, Weizhong; Wang, Chen</t>
  </si>
  <si>
    <t>Seroprevalence and humoral immune durability of anti-SARS-CoV-2 antibodies in Wuhan, China: a longitudinal, population-level, cross-sectional study.</t>
  </si>
  <si>
    <t>#427</t>
  </si>
  <si>
    <t>https://dx.doi.org/10.1007/s15010-021-01629-2</t>
  </si>
  <si>
    <t>Haq 2021</t>
  </si>
  <si>
    <t>Haq, Mohsina; Rehman, Asif; Ahmad, Junaid; Zafar, Usman; Ahmed, Sufyan; Khan, Mumtaz Ali; Naveed, Asif; Rajab, Hala; Muhammad, Fawad; Naushad, Wasifa; Aman, Muhammad; Rehman, Hafeez Ur; Ahmad, Sajjad; Anwar, Saeed; Haq, Najib Ul</t>
  </si>
  <si>
    <t>SARS-CoV-2: big seroprevalence data from Pakistan-is herd immunity at hand?.</t>
  </si>
  <si>
    <t>#1203</t>
  </si>
  <si>
    <t>https://dx.doi.org/10.1016/S2214-109X(20)30387-9</t>
  </si>
  <si>
    <t>Hallal 2020</t>
  </si>
  <si>
    <t>Hallal, Pedro C; Hartwig, Fernando P; Horta, Bernardo L; Silveira, Mariangela F; Struchiner, Claudio J; Vidaletti, Luis P; Neumann, Nelson A; Pellanda, Lucia C; Dellagostin, Odir A; Burattini, Marcelo N; Victora, Gabriel D; Menezes, Ana M B; Barros, Fernando C; Barros, Aluisio J D; Victora, Cesar G</t>
  </si>
  <si>
    <t>SARS-CoV-2 antibody prevalence in Brazil: results from two successive nationwide serological household surveys.</t>
  </si>
  <si>
    <t>#7559</t>
  </si>
  <si>
    <t>10.1371/journal.pone.0253941</t>
  </si>
  <si>
    <t>Guthrie 2021</t>
  </si>
  <si>
    <t>Guthrie, Jennifer L; Chen, Allison J; Budhram, Dalton R; Cronin, Kirby; Peci, Adriana; Nelson, Paul; Mallo, Gustavo V; Broukhanski, George; Murti, Michelle; Majury, Anna; Mazzulli, Tony; Allen, Vanessa G; Patel, Samir N; Kus, Julianne V; Tran, Vanessa; Gubbay, Jonathan B</t>
  </si>
  <si>
    <t>Characteristics of SARS-CoV-2 testing for rapid diagnosis of COVID-19 during the initial stages of a global pandemic.</t>
  </si>
  <si>
    <t>#322</t>
  </si>
  <si>
    <t>https://dx.doi.org/10.1371/journal.pone.0262264</t>
  </si>
  <si>
    <t>Greenwald 2022</t>
  </si>
  <si>
    <t>Greenwald, Scott D; Chamoun, Nassib G; Manberg, Paul J; Gray, Josh; Clain, David; Maheshwari, Kamal; Sessler, Daniel I</t>
  </si>
  <si>
    <t>Covid-19 and excess mortality in medicare beneficiaries.</t>
  </si>
  <si>
    <t>#4083</t>
  </si>
  <si>
    <t>https://dx.doi.org/10.1016/j.annepidem.2022.03.002</t>
  </si>
  <si>
    <t>Goss 2022</t>
  </si>
  <si>
    <t xml:space="preserve">Goss C.W.; Maricque B.B.; Anwuri V.V.; Cohen R.E.; Donaldson K.; Johnson K.J.; Powderly W.G.; Schechtman K.B.; Schmidt S.; Thompson J.J.; Trolard A.M.; Wang J.; Geng E.H. </t>
  </si>
  <si>
    <t>SARS-CoV-2 active infection prevalence and seroprevalence in the adult population of St. Louis County</t>
  </si>
  <si>
    <t>#4254</t>
  </si>
  <si>
    <t>https://dx.doi.org/10.3238/arztebl.m2021.0364</t>
  </si>
  <si>
    <t>Gornyk 2021</t>
  </si>
  <si>
    <t xml:space="preserve">Gornyk D.; Harries M.; Glockner S.; Strengert M.; Kerrinnes T.; Heise J.-K.; Maass H.; Ortmann J.; Kessel B.; Kemmling Y.; Lange B.; Krause G. </t>
  </si>
  <si>
    <t>SARS-CoV-2 Seroprevalence in Germany</t>
  </si>
  <si>
    <t>#369</t>
  </si>
  <si>
    <t>https://dx.doi.org/10.7196/SAMJ.2021.v111i11.15669</t>
  </si>
  <si>
    <t>George 2021</t>
  </si>
  <si>
    <t>George, J A; Khoza, S; Mayne, E; Dlamini, S; Kone, N; Jassat, W; Chetty, K; Centner, C M; Pillay, T; Maphayi, M; Mabuza, D; Maposa, I; Cassim, N</t>
  </si>
  <si>
    <t>Sentinel seroprevalence of SARS-CoV-2 in Gauteng Province, South Africa, August - October 2020.</t>
  </si>
  <si>
    <t>#639</t>
  </si>
  <si>
    <t>https://dx.doi.org/10.3390/v13061076</t>
  </si>
  <si>
    <t>GegoutPetit 2021</t>
  </si>
  <si>
    <t>Gegout Petit, Anne; Jeulin, Helene; Legrand, Karine; Jay, Nicolas; Bochnakian, Agathe; Vallois, Pierre; Schvoerer, Evelyne; Guillemin, Francis</t>
  </si>
  <si>
    <t>Seroprevalence of SARS-CoV-2, Symptom Profiles and Sero-Neutralization in a Suburban Area, France.</t>
  </si>
  <si>
    <t>#4916</t>
  </si>
  <si>
    <t>https://dx.doi.org/10.1016/j.eclinm.2021.101172</t>
  </si>
  <si>
    <t>Fryatt 2021</t>
  </si>
  <si>
    <t xml:space="preserve">Fryatt A.; Simms V.; Bandason T.; Redzo N.; Olaru I.D.; Ndhlovu C.E.; Mujuru H.; Rusakaniko S.; Hoelscher M.; Rubio-Acero R.; Paunovic I.; Wieser A.; Chonzi P.; Masunda K.; Ferrand R.A.; Kranzer K. </t>
  </si>
  <si>
    <t>Community SARS-CoV-2 seroprevalence before and after the second wave of SARS-CoV-2 infection in Harare, Zimbabwe</t>
  </si>
  <si>
    <t>#3857</t>
  </si>
  <si>
    <t>https://dx.doi.org/10.4081/jphia.2022.2142</t>
  </si>
  <si>
    <t>Fokam 2022</t>
  </si>
  <si>
    <t xml:space="preserve">Fokam J.; Takou D.; Nka A.D.; Ka'e A.C.; Yagai B.; Chenwi C.A.; Semengue E.N.J.; Beloumou G.A.; Ndjeyep S.C.D.; Abba A.; Pabo W.; Gouissi D.; Tchouaket M.C.T.; Yatchou L.; Zam K.; Mama L.; Ekitti R.C.; Fainguem N.; Kamgaing R.; Sosso S.M.; Ndembi N.; Colizzi V.; Perno C.-F.; Ndjolo A. </t>
  </si>
  <si>
    <t>Epidemiological, virological and clinical features of SARS-CoV-2 among individuals during the first wave in Cameroon: Baseline analysis for the EDCTP PERFECT-Study RIA2020EF-3000</t>
  </si>
  <si>
    <t>#464</t>
  </si>
  <si>
    <t>https://dx.doi.org/10.1007/s10654-021-00796-8</t>
  </si>
  <si>
    <t>Espenhain 2021</t>
  </si>
  <si>
    <t>Espenhain, Laura; Tribler, Siri; Svaerke Jorgensen, Charlotte; Holm Hansen, Christian; Wolff Sonksen, Ute; Ethelberg, Steen</t>
  </si>
  <si>
    <t>Prevalence of SARS-CoV-2 antibodies in Denmark: nationwide, population-based seroepidemiological study.</t>
  </si>
  <si>
    <t>#4342</t>
  </si>
  <si>
    <t>https://dx.doi.org/10.1126/science.abn8347</t>
  </si>
  <si>
    <t>Elliott 2022</t>
  </si>
  <si>
    <t xml:space="preserve">Elliott P.; Bodinier B.; Eales O.; Wang H.; Haw D.; Elliott J.; Whitaker M.; Jonnerby J.; Tang D.; Walters C.E.; Atchison C.; Diggle P.J.; Page A.J.; Trotter A.J.; Ashby D.; Barclay W.; Taylor G.; Ward H.; Darzi A.; Cooke G.S.; Chadeau-Hyam M.; Donnelly C.A. </t>
  </si>
  <si>
    <t>Rapid increase in Omicron infections in England during December 2021: REACT-1 study</t>
  </si>
  <si>
    <t>#297</t>
  </si>
  <si>
    <t>https://dx.doi.org/10.1126/science.abl9551</t>
  </si>
  <si>
    <t>Elliott 2021</t>
  </si>
  <si>
    <t>Elliott, Paul; Haw, David; Wang, Haowei; Eales, Oliver; Walters, Caroline E; Ainslie, Kylie E C; Atchison, Christina; Fronterre, Claudio; Diggle, Peter J; Page, Andrew J; Trotter, Alexander J; Prosolek, Sophie J; COVID-19 Genomics UK (COG-UK) Consortium11++; Ashby, Deborah; Donnelly, Christl A; Barclay, Wendy; Taylor, Graham; Cooke, Graham; Ward, Helen; Darzi, Ara; Riley, Steven</t>
  </si>
  <si>
    <t>Exponential growth, high prevalence of SARS-CoV-2, and vaccine effectiveness associated with the Delta variant.</t>
  </si>
  <si>
    <t>#142</t>
  </si>
  <si>
    <t>https://dx.doi.org/10.3390/v14061168</t>
  </si>
  <si>
    <t>Einhauser 2022</t>
  </si>
  <si>
    <t>Einhauser, Sebastian; Peterhoff, David; Beileke, Stephanie; Gunther, Felix; Niller, Hans-Helmut; Steininger, Philipp; Knoll, Antje; Korn, Klaus; Berr, Melanie; Schutz, Anja; Wiegrebe, Simon; Stark, Klaus J; Gessner, Andre; Burkhardt, Ralph; Kabesch, Michael; Schedl, Holger; Kuchenhoff, Helmut; Pfahlberg, Annette B; Heid, Iris M; Gefeller, Olaf; Uberla, Klaus; Wagner, Ralf</t>
  </si>
  <si>
    <t>Time Trend in SARS-CoV-2 Seropositivity, Surveillance Detection- and Infection Fatality Ratio until Spring 2021 in the Tirschenreuth County-Results from a Population-Based Longitudinal Study in Germany.</t>
  </si>
  <si>
    <t>#1077</t>
  </si>
  <si>
    <t>https://dx.doi.org/10.1136/jech-2020-214730</t>
  </si>
  <si>
    <t>Edelstein 2021</t>
  </si>
  <si>
    <t>Edelstein, Michael; Obi, Chinelo; Chand, Meera; Hopkins, Susan; Brown, Kevin; Ramsay, Mary</t>
  </si>
  <si>
    <t>SARS-CoV-2 infection in London, England: changes to community point prevalence around lockdown time, March-May 2020.</t>
  </si>
  <si>
    <t>#228</t>
  </si>
  <si>
    <t>https://dx.doi.org/10.1097/MD.0000000000028066</t>
  </si>
  <si>
    <t>Doi 2021</t>
  </si>
  <si>
    <t>Doi, Asako; Iwata, Kentaro; Kuroda, Hirokazu; Hasuike, Toshikazu; Nasu, Seiko; Nishioka, Hiroaki; Tomii, Keisuke; Morimoto, Takeshi; Kihara, Yasuki</t>
  </si>
  <si>
    <t>A cross-sectional follow up study to estimate seroprevalence of coronavirus disease 2019 in Kobe, Japan.</t>
  </si>
  <si>
    <t>#796</t>
  </si>
  <si>
    <t>https://dx.doi.org/10.1371/journal.pone.0241875</t>
  </si>
  <si>
    <t>Dixon 2021</t>
  </si>
  <si>
    <t>Dixon, Brian E; Wools-Kaloustian, Kara K; Fadel, William F; Duszynski, Thomas J; Yiannoutsos, Constantin; Halverson, Paul K; Menachemi, Nir</t>
  </si>
  <si>
    <t>Symptoms and symptom clusters associated with SARS-CoV-2 infection in community-based populations: Results from a statewide epidemiological study.</t>
  </si>
  <si>
    <t>#697</t>
  </si>
  <si>
    <t>https://dx.doi.org/10.1017/S0950268821001163</t>
  </si>
  <si>
    <t>deSouzaAraujo 2021</t>
  </si>
  <si>
    <t>de Souza Araujo, Adriano Antunes; Quintans-Junior, Lucindo Jose; Heimfarth, Luana; Schimieguel, Dulce Marta; Correa, Cristiane Bani; de Moura, Tatiana Rodrigues; Cavalcante, Rafael Ciro Marques; Rodrigues Bomfim, Rangel; Grespan, Renata; Santana Rodrigues, Lorranny; Dos Santos, Danillo Menezes; de Sa Resende, Ayane; de Lima Silva, Nathanielly; da Silva Santos, Anna Clara Ramos; Dantas Araujo, Jessica Maria; de Souza, Mercia Feitosa; de Oliveira Goes, Marco Aurelio; Santana Santos, Victor; Martins-Filho, Paulo Ricardo</t>
  </si>
  <si>
    <t>Seroprevalence of SARS-CoV-2 antibodies in the poorest region of Brazil: results from a population-based study.</t>
  </si>
  <si>
    <t>#1394</t>
  </si>
  <si>
    <t>https://dx.doi.org/10.1016/S1473-3099(20)30371-6</t>
  </si>
  <si>
    <t>deLusignan 2020</t>
  </si>
  <si>
    <t>de Lusignan, Simon; Dorward, Jienchi; Correa, Ana; Jones, Nicholas; Akinyemi, Oluwafunmi; Amirthalingam, Gayatri; Andrews, Nick; Byford, Rachel; Dabrera, Gavin; Elliot, Alex; Ellis, Joanna; Ferreira, Filipa; Lopez Bernal, Jamie; Okusi, Cecilia; Ramsay, Mary; Sherlock, Julian; Smith, Gillian; Williams, John; Howsam, Gary; Zambon, Maria; Joy, Mark; Hobbs, F D Richard</t>
  </si>
  <si>
    <t>Risk factors for SARS-CoV-2 among patients in the Oxford Royal College of General Practitioners Research and Surveillance Centre primary care network: a cross-sectional study.</t>
  </si>
  <si>
    <t>#2821</t>
  </si>
  <si>
    <t>https://dx.doi.org/10.1007/s10900-020-00887-9</t>
  </si>
  <si>
    <t>DelBrutto 2021</t>
  </si>
  <si>
    <t>Del Brutto, Oscar H; Mera, Robertino M; Recalde, Bettsy Y; Costa, Aldo F</t>
  </si>
  <si>
    <t>Social Determinants of Health and Risk of SARS-CoV-2 Infection in Community-Dwelling Older Adults Living in a Rural Latin American Setting.</t>
  </si>
  <si>
    <t>#1644</t>
  </si>
  <si>
    <t>https://dx.doi.org/10.1038/s41598-022-12629-z</t>
  </si>
  <si>
    <t>daSilvaTorres 2022</t>
  </si>
  <si>
    <t>da Silva Torres, Maria Karoliny; Lopes, Felipe Teixeira; de Lima, Aline Cecy Rocha; Lima, Carlos Neandro Cordeiro; Dos Santos Brito, Wandrey Roberto; Dos Santos, Bernardo Cintra; de Sousa, Renata Santos; Gomes, Jayanne Lilian Carvalho; Botelho, Bruno Jose Sarmento; Correa, Ana Carolina Alves; Machado, Luiz Fernando A; Feitosa, Rosimar Neris Martins; Lima, Sandra Souza; Vallinoto, Izaura Maria Vieira Cayres; Vallinoto, Antonio Carlos R</t>
  </si>
  <si>
    <t>Seroprevalence and risk factors for COVID-19 in the metropolis of the Brazilian Amazon.</t>
  </si>
  <si>
    <t>#3377</t>
  </si>
  <si>
    <t>https://dx.doi.org/10.1371/journal.pone.0272783</t>
  </si>
  <si>
    <t>Cowgill 2022</t>
  </si>
  <si>
    <t xml:space="preserve">Cowgill K.D.; Erosheva E.A.; Elder A.; Miljacic L.; Buskin S.; Duchin J.S. </t>
  </si>
  <si>
    <t>Anti-SARS-CoV-2 seroprevalence in King County, WA-Cross-sectional survey, August 2020</t>
  </si>
  <si>
    <t>#1088</t>
  </si>
  <si>
    <t>https://dx.doi.org/10.1111/bjd.19507</t>
  </si>
  <si>
    <t>Cho 2021</t>
  </si>
  <si>
    <t>Cho, S I; Kim, Y E; Jo, S J</t>
  </si>
  <si>
    <t>Association of COVID-19 with skin diseases and relevant biologics: a cross-sectional study using nationwide claim data in South Korea.</t>
  </si>
  <si>
    <t>#581</t>
  </si>
  <si>
    <t>https://dx.doi.org/10.1128/Spectrum.00291-21</t>
  </si>
  <si>
    <t>Charlton 2021</t>
  </si>
  <si>
    <t>Charlton, Carmen L; Nguyen, Leonard T; Bailey, Ashley; Fenton, Jayne; Plitt, Sabrina S; Marohn, Carol; Lau, Cheryl; Hinshaw, Deena; Lutsiak, Christie; Simmonds, Kimberley; Kanji, Jamil N; Zelyas, Nathan; Lee, Nelson; Mengel, Michael; Tipples, Graham</t>
  </si>
  <si>
    <t>Pre-Vaccine Positivity of SARS-CoV-2 Antibodies in Alberta, Canada during the First Two Waves of the COVID-19 Pandemic.</t>
  </si>
  <si>
    <t>#838</t>
  </si>
  <si>
    <t>https://dx.doi.org/10.2105/AJPH.2020.306115</t>
  </si>
  <si>
    <t>Chan 2021</t>
  </si>
  <si>
    <t>Chan, Philip A; King, Ewa; Xu, Yizhen; Goedel, William; Lasher, Leanne; Vargas, Matt; Brindamour, Ken; Huard, Richard; Clyne, Ailis; McDonald, James; Bandy, Utpala; Yokum, David; Rogers, Michelle L; Chambers, Laura; Napoleon, Siena C; Alexander-Scott, Nicole; Hogan, Joseph W</t>
  </si>
  <si>
    <t>Seroprevalence of SARS-CoV-2 Antibodies in Rhode Island From a Statewide Random Sample.</t>
  </si>
  <si>
    <t>#5455</t>
  </si>
  <si>
    <t>https://dx.doi.org/10.1093/cid/ciaa1234</t>
  </si>
  <si>
    <t>Chamie 2021</t>
  </si>
  <si>
    <t xml:space="preserve">Chamie G.; Marquez C.; Crawford E.; Peng J.; Petersen M.; Schwab D.; Schwab J.; Martinez J.; Jones D.; Black D.; Gandhi M.; Kerkhoff A.D.; Jain V.; Sergi F.; Jacobo J.; Rojas S.; Tulier-Laiwa V.; Gallardo-Brown T.; Appa A.; Chiu C.; Rodgers M.; Hackett Jr J.; Consortium C.; Kistler A.; Hao S.; Kamm J.; Dynerman D.; Batson J.; Greenhouse B.; DeRisi J.; Havlir D.V. </t>
  </si>
  <si>
    <t>Community transmission of severe acute respiratory syndrome coronavirus 2 disproportionately affects the latinx population during shelter-in-place in san francisco</t>
  </si>
  <si>
    <t>#4428</t>
  </si>
  <si>
    <t>https://dx.doi.org/10.1016/S2213-2600%2821%2900542-7</t>
  </si>
  <si>
    <t>Chadeau-Hyam 2022</t>
  </si>
  <si>
    <t xml:space="preserve">Chadeau-Hyam M.; Wang H.; Eales O.; Haw D.; Bodinier B.; Whitaker M.; Walters C.E.; Ainslie K.E.C.; Atchison C.; Fronterre C.; Diggle P.J.; Page A.J.; Trotter A.J.; Ashby D.; Barclay W.; Taylor G.; Cooke G.; Ward H.; Darzi A.; Riley S.; Donnelly C.A.; Elliott P. </t>
  </si>
  <si>
    <t>SARS-CoV-2 infection and vaccine effectiveness in England (REACT-1): a series of cross-sectional random community surveys</t>
  </si>
  <si>
    <t>#27</t>
  </si>
  <si>
    <t>https://dx.doi.org/10.1016/j.lanepe.2022.100462</t>
  </si>
  <si>
    <t>Chadeau-Hyam, Marc; Tang, David; Eales, Oliver; Bodinier, Barbara; Wang, Haowei; Jonnerby, Jakob; Whitaker, Matthew; Elliott, Joshua; Haw, David; Walters, Caroline E; Atchison, Christina; Diggle, Peter J; Page, Andrew J; Ashby, Deborah; Barclay, Wendy; Taylor, Graham; Cooke, Graham; Ward, Helen; Darzi, Ara; Donnelly, Christl A; Elliott, Paul</t>
  </si>
  <si>
    <t>Omicron SARS-CoV-2 epidemic in England during February 2022: A series of cross-sectional community surveys.</t>
  </si>
  <si>
    <t>#5798</t>
  </si>
  <si>
    <t>https://dx.doi.org/10.2144/fsoa-2020-0203</t>
  </si>
  <si>
    <t>Cerino 2021</t>
  </si>
  <si>
    <t xml:space="preserve">Cerino P.; Coppola A.; Volzone P.; Pizzolante A.; Pierri B.; Atripaldi L.; Zollo M.; Capasso M.; Ascierto P.A.; Triassi M.; Brambilla G.; Perrella A.; Bruzzese D.; Buonerba C. </t>
  </si>
  <si>
    <t>Seroprevalence of SARS-CoV-2-specific antibodies in the town of Ariano Irpino (Avellino, Campania, Italy): A population-based study</t>
  </si>
  <si>
    <t>#2872</t>
  </si>
  <si>
    <t>https://dx.doi.org/10.1371/journal.pone.0242765</t>
  </si>
  <si>
    <t>Cento 2020</t>
  </si>
  <si>
    <t>Cento, Valeria; Alteri, Claudia; Merli, Marco; Di Ruscio, Federica; Tartaglione, Livia; Rossotti, Roberto; Travi, Giovanna; Vecchi, Marta; Raimondi, Alessandro; Nava, Alice; Colagrossi, Luna; Fumagalli, Roberto; Ughi, Nicola; Epis, Oscar Massimiliano; Fanti, Diana; Beretta, Andrea; Galbiati, Filippo; Scaglione, Francesco; Vismara, Chiara; Puoti, Massimo; Campisi, Daniela; Perno, Carlo Federico</t>
  </si>
  <si>
    <t>Effectiveness of infection-containment measures on SARS-CoV-2 seroprevalence and circulation from May to July 2020, in Milan, Italy.</t>
  </si>
  <si>
    <t>#4283</t>
  </si>
  <si>
    <t>https://dx.doi.org/10.1093/ije/dyab110</t>
  </si>
  <si>
    <t>Carrat 2021</t>
  </si>
  <si>
    <t xml:space="preserve">Carrat F.; De Lamballerie X.; Rahib D.; Blanche H.; Lapidus N.; Artaud F.; Kab S.; Renuy A.; Szabo De Edelenyi F.; Meyer L.; Lydie N.; Charles M.-A.; Ancel P.-Y.; Jusot F.; Rouquette A.; Priet S.; Villarroel P.M.S.; Fourie T.; Lusivika-Nzinga C.; Nicol J.; Legot S.; Druesne-Pecollo N.; Esseddik Y.; Lai C.; Gagliolo J.-M.; Deleuze J.-F.; Bajos N.; Severi G.; Touvier M.; Zins M. </t>
  </si>
  <si>
    <t>Antibody status and cumulative incidence of SARS-CoV-2 infection among adults in three regions of France following the first lockdown and associated risk factors: A multicohort study</t>
  </si>
  <si>
    <t>#199</t>
  </si>
  <si>
    <t>https://dx.doi.org/10.3390/jcm9113569</t>
  </si>
  <si>
    <t>Capai 2020</t>
  </si>
  <si>
    <t>Capai, Lisandru; Ayhan, Nazli; Masse, Shirley; Canarelli, Jean; Priet, Stephane; Simeoni, Marie-Helene; Charrel, Remi; Lamballerie, Xavier de; Falchi, Alessandra</t>
  </si>
  <si>
    <t>Seroprevalence of SARS-CoV-2 IgG Antibodies in Corsica (France), April and June 2020.</t>
  </si>
  <si>
    <t>#1106</t>
  </si>
  <si>
    <t>https://dx.doi.org/10.19191/EP20.5-6.S2.133</t>
  </si>
  <si>
    <t>Calagnan 2020</t>
  </si>
  <si>
    <t>Calagnan, Elena; Gobbato, Michele; Burba, Ivana; Del Zotto, Stefania; Toffolutti, Federica; Serraino, Diego; Tonutti, Giuseppe</t>
  </si>
  <si>
    <t>COVID-19 infections in the Friuli Venezia Giulia Region (Northern Italy): a population-based retrospective analysis.</t>
  </si>
  <si>
    <t>#705</t>
  </si>
  <si>
    <t>https://dx.doi.org/10.1038/s41598-021-89711-5</t>
  </si>
  <si>
    <t>Breyer 2021</t>
  </si>
  <si>
    <t>Breyer, Marie-Kathrin; Breyer-Kohansal, Robab; Hartl, Sylvia; Kundi, Michael; Weseslindtner, Lukas; Stiasny, Karin; Puchhammer-Stockl, Elisabeth; Schrott, Andrea; Fodinger, Manuela; Binder, Michael; Fiedler, Markus; Wouters, Emiel F M; Burghuber, Otto C</t>
  </si>
  <si>
    <t>Low SARS-CoV-2 seroprevalence in the Austrian capital after an early governmental lockdown.</t>
  </si>
  <si>
    <t>#879</t>
  </si>
  <si>
    <t>https://dx.doi.org/10.2807/1560-7917.ES.2020.25.31.2001369</t>
  </si>
  <si>
    <t>Bogogiannidou 2020</t>
  </si>
  <si>
    <t>Bogogiannidou, Zacharoula; Vontas, Alexandros; Dadouli, Katerina; Kyritsi, Maria A; Soteriades, Soteris; Nikoulis, Dimitrios J; Mouchtouri, Varvara Alpha; Koureas, Michalis; Kazakos, Evangelos I; Spanos, Emmanouil G; Gioula, Georgia; Ntzani, Evangelia E; Eleftheriou, Alexandros A; Vatopoulos, Alkiviadis; Petinaki, Efthimia; Papaevangelou, Vassiliki; Speletas, Matthaios; Tsiodras, Sotirios; Hadjichristodoulou, Christos</t>
  </si>
  <si>
    <t>Repeated leftover serosurvey of SARS-CoV-2 IgG antibodies, Greece, March and April 2020.</t>
  </si>
  <si>
    <t>#4946</t>
  </si>
  <si>
    <t>https://dx.doi.org/10.1016/j.ijid.2021.12.330</t>
  </si>
  <si>
    <t>Bin-Ghouth 2022</t>
  </si>
  <si>
    <t xml:space="preserve">Bin-Ghouth A.S.; Al-Shoteri S.; Mahmoud N.; Musani A.; Baoom N.M.; Al-Waleedi A.A.; Buliva E.; Aly E.A.; Naiene J.D.; Crestani R.; Senga M.; Barakat A.; Al-Ariqi L.; Al-Sakkaf K.Z.; Shaef A.; Thabit N.; Murshed A.; Omara S. </t>
  </si>
  <si>
    <t>SARS-CoV-2 seroprevalence in Aden, Yemen: a population-based study</t>
  </si>
  <si>
    <t>#1290</t>
  </si>
  <si>
    <t>https://dx.doi.org/10.15585/mmwr.mm6929e2</t>
  </si>
  <si>
    <t>Biggs 2020</t>
  </si>
  <si>
    <t>Biggs, Holly M; Harris, Jennifer B; Breakwell, Lucy; Dahlgren, F Scott; Abedi, Glen R; Szablewski, Christine M; Drobeniuc, Jan; Bustamante, Nirma D; Almendares, Olivia; Schnall, Amy H; Gilani, Zunera; Smith, Tiffany; Gieraltowski, Laura; Johnson, Jeffrey A; Bajema, Kristina L; McDavid, Kelsey; Schafer, Ilana J; Sullivan, Vickie; Punkova, Lili; Tejada-Strop, Alexandra; Amiling, Raiza; Mattison, Claire P; Cortese, Margaret M; Ford, S Elizabeth; Paxton, Lynn A; Drenzek, Cherie; Tate, Jacqueline E; CDC Field Surveyor Team</t>
  </si>
  <si>
    <t>Estimated Community Seroprevalence of SARS-CoV-2 Antibodies - Two Georgia Counties, April 28-May 3, 2020.</t>
  </si>
  <si>
    <t>#7703</t>
  </si>
  <si>
    <t>10.1016/j.ijregi.2022.01.013</t>
  </si>
  <si>
    <t>Bhuiyan 2022</t>
  </si>
  <si>
    <t>Bhuiyan, Taufiqur Rahman; Akhtar, Marjahan; Akter, Aklima; Khaton, Fatema; Rahman, Sadia Isfat Ara; Ferdous, Jannatul; Nazneen, Arifa; Sumon, Shariful Amin; Banik, Kajal C; Bablu, Arifur Rahman; Alamgir, ASM; Rahman, Mahbubur; Tony, Selim Reza; Hossain, Khaled; Calderwood, Stephen B; Charles, Richelle C; Ryan, Edward T; LaRocque, Regina C; Harris, Jason B; Rahman, Mustafizur; Chakraborty, Nitai; Rahman, Mahmudur; Arifeen, Shams El; Flora, Meerjady Sabrina; Shirin, Tahmina; Banu, Sayera; Qadri, Firdausi</t>
  </si>
  <si>
    <t>Seroprevalence of SARS-CoV-2 antibodies in Bangladesh related to novel coronavirus infection</t>
  </si>
  <si>
    <t>#4828</t>
  </si>
  <si>
    <t>https://dx.doi.org/10.3201/eid2802.211689</t>
  </si>
  <si>
    <t xml:space="preserve">Bhuiyan T.R.; Hulse J.D.; Hegde S.T.; Akhtar M.; Islam T.; Khan Z.H.; Khan I.I.; Ahmed S.; Rashid M.; Rashid R.; Gurley E.S.; Shirin T.; Khan A.I.; Azman A.S.; Qadri F. </t>
  </si>
  <si>
    <t>SARS-CoV-2 Seroprevalence before Delta Variant Surge, Chattogram, Bangladesh, March-June 2021</t>
  </si>
  <si>
    <t>#117</t>
  </si>
  <si>
    <t>https://dx.doi.org/10.1038/s41598-022-15183-w</t>
  </si>
  <si>
    <t>Beser 2022</t>
  </si>
  <si>
    <t>Beser, Jessica; Galanis, Ilias; Enkirch, Theresa; Kuhlmann Berenzon, Sharon; van Straten, Edward; Duracz, Jan; Rapp, Marie; Zakikhany, Katherina; Mansjo, Mikael; Wigren Bystrom, Julia; Forsell, Mattias N E; Groenheit, Ramona; Tegmark Wisell, Karin; Brave, Andreas</t>
  </si>
  <si>
    <t>Seroprevalence of SARS-CoV-2 in Sweden, April 26 to May 9, 2021.</t>
  </si>
  <si>
    <t>#311</t>
  </si>
  <si>
    <t>https://dx.doi.org/10.13075/ijomeh.1896.01826</t>
  </si>
  <si>
    <t>Berselli 2022</t>
  </si>
  <si>
    <t>Berselli, Nausicaa; Filippini, Tommaso; Paduano, Stefania; Malavolti, Marcella; Modenese, Alberto; Gobba, Fabriziomaria; Borella, Paola; Marchesi, Isabella; Vivoli, Roberto; Perlini, Paola; Bellucci, Rossana; Bargellini, Annalisa; Vinceti, Marco</t>
  </si>
  <si>
    <t>Seroprevalence of anti-SARS-CoV-2 antibodies in the Northern Italy population before the COVID-19 second wave.</t>
  </si>
  <si>
    <t>#4237</t>
  </si>
  <si>
    <t>https://dx.doi.org/10.4414/SMW.2021.W30116</t>
  </si>
  <si>
    <t>Beretta 2021</t>
  </si>
  <si>
    <t xml:space="preserve">Beretta O.; Pagani S.C.; Lazzaro M.; Merlani G.; Gallacchi M.B. </t>
  </si>
  <si>
    <t>Seroprevalence of the SARS-CoV-2 virus in the population of the southern Switzerland (Canton Ticino) - cohort study, results at 12 months</t>
  </si>
  <si>
    <t>#5007</t>
  </si>
  <si>
    <t>https://dx.doi.org/10.1016/j.onehlt.2021.100292</t>
  </si>
  <si>
    <t>Bellizzi 2021</t>
  </si>
  <si>
    <t xml:space="preserve">Bellizzi S.; Alsawalha L.; Sheikh Ali S.; Sharkas G.; Muthu N.; Ghazo M.; Hayajneh W.; Profili M.C.; Obeidat N.M. </t>
  </si>
  <si>
    <t>A three-phase population based sero-epidemiological study: Assessing the trend in prevalence of SARS-CoV-2 during COVID-19 pandemic in Jordan</t>
  </si>
  <si>
    <t>#3793</t>
  </si>
  <si>
    <t>https://dx.doi.org/10.1186/s12879-021-06973-0</t>
  </si>
  <si>
    <t>Warszawski 2022</t>
  </si>
  <si>
    <t>Josiane Warszawski, Anne-Lise Beaumont, Rémonie Seng, Xavier de Lamballerie, Delphine Rahib, Nathalie Lydié, Rémy Slama, Sylvain Durrleman, Philippe Raynaud, Patrick Sillard, François Beck, Laurence Meyer, Nathalie Bajos &amp; The EPICOV study group</t>
  </si>
  <si>
    <t>Prevalence of SARS-Cov-2 antibodies and living conditions: the French national random population-based EPICOV cohort</t>
  </si>
  <si>
    <t>#323</t>
  </si>
  <si>
    <t>https://dx.doi.org/10.1038/s41467-022-28232-9</t>
  </si>
  <si>
    <t>Basto-Abreu 2022</t>
  </si>
  <si>
    <t>Basto-Abreu, Ana; Carnalla, Martha; Torres-Ibarra, Leticia; Romero-Martinez, Martin; Martinez-Barnetche, Jesus; Lopez-Martinez, Irma; Aparicio-Antonio, Rodrigo; Shamah-Levy, Teresa; Alpuche-Aranda, Celia; Rivera, Juan A; Barrientos-Gutierrez, Tonatiuh; ENSANUT-COVID collaborators</t>
  </si>
  <si>
    <t>Nationally representative SARS-CoV-2 antibody prevalence estimates after the first epidemic wave in Mexico.</t>
  </si>
  <si>
    <t>#3331</t>
  </si>
  <si>
    <t>https://dx.doi.org/10.3390/vaccines10101663</t>
  </si>
  <si>
    <t>Bassal 2022</t>
  </si>
  <si>
    <t xml:space="preserve">Bassal R.; Keinan-Boker L.; Cohen D.; Mendelson E.; Lustig Y.; Indenbaum V. </t>
  </si>
  <si>
    <t>Estimated Infection and Vaccine Induced SARS-CoV-2 Seroprevalence in Israel among Adults, January 2020-July 2021</t>
  </si>
  <si>
    <t>#4222</t>
  </si>
  <si>
    <t>https://dx.doi.org/10.11606/s1518-8787.2021055004075</t>
  </si>
  <si>
    <t>Barros 2021</t>
  </si>
  <si>
    <t xml:space="preserve">Barros A.J.D.; Victora C.G.; Menezes A.M.B.; Horta B.L.; Barros F.C.; Hartwig F.P.; Victora G.D.; Vidaletti L.P.; Silveira M.F.; Mesenburg M.A.; Jacques N.; Struchiner C.J.; Brust F.R.; Dall'Agnol M.M.; Delamare A.P.L.; Francois C.H.R.; Ikeda M.L.R.; Pellegrini D.C.P.; Reuter C.P.; da Silva S.G.; Dellagostin O.A.; Hallal P.C. </t>
  </si>
  <si>
    <t>Population-level seropositivity trend for SARS-Cov-2 in Rio Grande do Sul, Brazil</t>
  </si>
  <si>
    <t>#443</t>
  </si>
  <si>
    <t>https://dx.doi.org/10.4103/ijph.IJPH_122_21</t>
  </si>
  <si>
    <t>Banerjee 2021</t>
  </si>
  <si>
    <t>Banerjee, Amitav; Gaikwad, Bhargav; Desale, Atul; Jadhav, Sudhir Laxman; Rathod, Hetal; Srivastava, Kajal</t>
  </si>
  <si>
    <t>Severe acute respiratory syndrome-coronavirus-2 seroprevalence study in Pimpri-Chinchwad, Maharashtra, India coinciding with falling trend - Do the results suggest imminent herd immunity?.</t>
  </si>
  <si>
    <t>#4214</t>
  </si>
  <si>
    <t>https://dx.doi.org/10.2807/1560-7917.ES.2022.27.13.2100376</t>
  </si>
  <si>
    <t>Anda 2022</t>
  </si>
  <si>
    <t xml:space="preserve">Anda E.E.; Braaten T.; Borch K.B.; Nost T.H.; Chen S.L.F.; Lukic M.; Lund E.; Forland F.; Leon D.A.; Winje B.A.; Kran A.-M.B.; Kalager M.; Johansen F.L.; Sandanger T.M. </t>
  </si>
  <si>
    <t>Seroprevalence of antibodies against SARS-CoV-2 in the adult population during the pre-vaccination period, Norway, winter 2020/21</t>
  </si>
  <si>
    <t>#1578</t>
  </si>
  <si>
    <t>https://dx.doi.org/10.2807/1560-7917.ES.2022.27.31.2200561</t>
  </si>
  <si>
    <t>Amati 2022</t>
  </si>
  <si>
    <t>Amati, Rebecca; Frei, Anja; Kaufmann, Marco; Sabatini, Serena; Pellaton, Celine; Fehr, Jan; Albanese, Emiliano; Puhan, Milo A; Corona Immunitas Research Group</t>
  </si>
  <si>
    <t>Functional immunity against SARS-CoV-2 in the general population after a booster campaign and the Delta and Omicron waves, Switzerland, March 2022.</t>
  </si>
  <si>
    <t>#673</t>
  </si>
  <si>
    <t>https://dx.doi.org/10.3961/jpmph.21.126</t>
  </si>
  <si>
    <t>Allan-Blitz 2021</t>
  </si>
  <si>
    <t>Allan-Blitz, Lao-Tzu; Goldbeck, Cameron; Hertlein, Fred; Turner, Isaac; Klausner, Jeffrey D</t>
  </si>
  <si>
    <t>Association of Lower Socioeconomic Status and SARS-CoV-2 Positivity in Los Angeles, California.</t>
  </si>
  <si>
    <t>#150</t>
  </si>
  <si>
    <t>https://dx.doi.org/10.1136/bmjopen-2021-060367</t>
  </si>
  <si>
    <t>Alber 2022</t>
  </si>
  <si>
    <t>Alber, Dagmar; Haidara, Fadima Cheick; Luoma, Juho; Adubra, Laura; Ashorn, Per; Ashorn, Ulla; Badji, Henry; Cloutman-Green, Elaine; Diallo, Fatoumata; Ihamuotila, Rikhard; Klein, Nigel; Martell, Owen; Onwuchekwa, Uma U; Samake, Oumar; Sow, Samba O; Traore, Awa; Wilson, Kevin; Ducker, Camilla; Fan, Yue-Mei</t>
  </si>
  <si>
    <t>SARS-CoV-2 infection and antibody seroprevalence in routine surveillance patients, healthcare workers and general population in Kita region, Mali: an observational study 2020-2021.</t>
  </si>
  <si>
    <t>#3756</t>
  </si>
  <si>
    <t>https://dx.doi.org/10.3390/vaccines10071002</t>
  </si>
  <si>
    <t>Aguilera 2022</t>
  </si>
  <si>
    <t xml:space="preserve">Aguilera X.; Gonzalez C.; Apablaza M.; Rubilar P.; Icaza G.; Ramirez-Santana M.; Perez C.; Cortes L.J.; Nunez-Franz L.; Quezada-Gaete R.; Castillo-Laborde C.; Correa J.; Said M.; Hormazabal J.; Vial C.; Vial P. </t>
  </si>
  <si>
    <t>Immunization and SARS-CoV-2 Antibody Seroprevalence in a Country with High Vaccination Coverage: Lessons from Chile</t>
  </si>
  <si>
    <t>#5955</t>
  </si>
  <si>
    <t>https://dx.doi.org/10.3390/ijerph18094657</t>
  </si>
  <si>
    <t>Acurio-Paez 2021</t>
  </si>
  <si>
    <t xml:space="preserve">Acurio-Paez D.; Vega B.; Orellana D.; Charry R.; Gomez A.; Obimpeh M.; Verhoeven V.; Colebunders R. </t>
  </si>
  <si>
    <t>Seroprevalence of sars-cov-2 infection and adherence to preventive measures in cuenca, ecuador, october 2020, a cross-sectional study</t>
  </si>
  <si>
    <t>#804</t>
  </si>
  <si>
    <t>https://dx.doi.org/10.1038/s41598-021-85428-7</t>
  </si>
  <si>
    <t>Abu-Raddad 2021</t>
  </si>
  <si>
    <t>Abu-Raddad, Laith J; Chemaitelly, Hiam; Ayoub, Houssein H; Al Kanaani, Zaina; Al Khal, Abdullatif; Al Kuwari, Einas; Butt, Adeel A; Coyle, Peter; Jeremijenko, Andrew; Kaleeckal, Anvar Hassan; Latif, Ali Nizar; Owen, Robert C; Rahim, Hanan F Abdul; Al Abdulla, Samya A; Al Kuwari, Mohamed G; Kandy, Mujeeb C; Saeb, Hatoun; Ahmed, Shazia Nadeem N; Al Romaihi, Hamad Eid; Bansal, Devendra; Dalton, Louise; Al-Thani, Mohamed H; Bertollini, Roberto</t>
  </si>
  <si>
    <t>Characterizing the Qatar advanced-phase SARS-CoV-2 epidemic.</t>
  </si>
  <si>
    <t>#4915</t>
  </si>
  <si>
    <t>https://dx.doi.org/10.1016/j.eclinm.2021.100880</t>
  </si>
  <si>
    <t>Abdella 2021</t>
  </si>
  <si>
    <t xml:space="preserve">Abdella S.; Riou S.; Tessema M.; Assefa A.; Seifu A.; Blachman A.; Abera A.; Moreno N.; Irarrazaval F.; Tollera G.; Browning D.; Tasew G. </t>
  </si>
  <si>
    <t>Prevalence of SARS-CoV-2 in urban and rural Ethiopia: Randomized household serosurveys reveal level of spread during the first wave of the pandemic</t>
  </si>
  <si>
    <t>Covidence #</t>
  </si>
  <si>
    <t>DOI</t>
  </si>
  <si>
    <t>Study</t>
  </si>
  <si>
    <t>Authors</t>
  </si>
  <si>
    <t>Title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</si>
</sst>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ptos Narrow"/>
      <family val="2"/>
      <scheme val="minor"/>
    </font>
    <font>
      <i/>
      <sz val="11"/>
      <color theme="1"/>
      <name val="Aptos Narrow"/>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2" borderId="1" xfId="0" applyFill="1" applyBorder="1" applyAlignment="1">
      <alignment horizontal="left" vertical="center" wrapText="1"/>
    </xf>
    <xf numFmtId="0" fontId="0" fillId="2" borderId="1"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1" fillId="2" borderId="1" xfId="0" applyFont="1" applyFill="1" applyBorder="1" applyAlignment="1">
      <alignment horizontal="left" vertical="center" wrapText="1"/>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17" fontId="0" fillId="2" borderId="1" xfId="0" applyNumberFormat="1" applyFill="1" applyBorder="1" applyAlignment="1">
      <alignment horizontal="left" vertical="center" wrapText="1"/>
    </xf>
    <xf numFmtId="0" fontId="1" fillId="2" borderId="1" xfId="0" applyFont="1" applyFill="1" applyBorder="1" applyAlignment="1">
      <alignment horizontal="left" vertical="center" wrapText="1"/>
    </xf>
    <xf numFmtId="0" fontId="0" fillId="2" borderId="1" xfId="0" applyFill="1" applyBorder="1" applyAlignment="1">
      <alignment vertical="center" wrapText="1"/>
    </xf>
    <xf numFmtId="0" fontId="0" fillId="2" borderId="1" xfId="0" applyFill="1" applyBorder="1" applyAlignment="1">
      <alignment vertic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ei, Jingxin" id="{158BBCC8-E28A-4AA1-9DFD-E39A30DE37CF}" userId="S::jingxin.lei@ubc.ca::b881f1a3-02de-4638-aaed-3b78e362d3d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I2" dT="2023-06-02T21:01:59.57" personId="{158BBCC8-E28A-4AA1-9DFD-E39A30DE37CF}" id="{038A580F-9940-4B9A-93B8-0045D3BE9E23}">
    <text>Sample for non-COVID-19 reasons?</text>
  </threadedComment>
  <threadedComment ref="G3" dT="2023-06-02T20:58:20.74" personId="{158BBCC8-E28A-4AA1-9DFD-E39A30DE37CF}" id="{976BF508-436F-4F1C-AC5A-62B23A86FA51}">
    <text>Explain the differences between cross-sectional / surveillance</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C860C-AAB4-4F60-88D8-3511435FD1B4}">
  <sheetPr>
    <pageSetUpPr fitToPage="1"/>
  </sheetPr>
  <dimension ref="A1:T192"/>
  <sheetViews>
    <sheetView topLeftCell="A78" zoomScale="85" zoomScaleNormal="85" workbookViewId="0">
      <pane xSplit="1" topLeftCell="B1" activePane="topRight" state="frozen"/>
      <selection pane="topRight" activeCell="F86" sqref="F86"/>
    </sheetView>
  </sheetViews>
  <sheetFormatPr defaultRowHeight="14.75" x14ac:dyDescent="0.75"/>
  <cols>
    <col min="1" max="1" width="9.6796875" style="7" customWidth="1"/>
    <col min="2" max="2" width="20" style="7" customWidth="1"/>
    <col min="3" max="3" width="17.58984375" style="7" customWidth="1"/>
    <col min="4" max="4" width="27.31640625" style="7" customWidth="1"/>
    <col min="5" max="5" width="15.1796875" style="7" customWidth="1"/>
    <col min="6" max="6" width="18.04296875" style="7" customWidth="1"/>
    <col min="7" max="7" width="17.26953125" style="7" customWidth="1"/>
    <col min="8" max="8" width="16.1328125" style="7" customWidth="1"/>
    <col min="9" max="9" width="21.31640625" style="7" customWidth="1"/>
    <col min="10" max="10" width="18.7265625" style="7" customWidth="1"/>
    <col min="11" max="11" width="17.6328125" style="7" customWidth="1"/>
    <col min="12" max="12" width="19.5" style="7" customWidth="1"/>
    <col min="13" max="13" width="26" style="7" customWidth="1"/>
    <col min="14" max="14" width="22.7265625" style="7" customWidth="1"/>
    <col min="15" max="15" width="15.86328125" style="7" customWidth="1"/>
    <col min="16" max="16" width="21" style="7" customWidth="1"/>
    <col min="17" max="17" width="20.76953125" style="7" customWidth="1"/>
    <col min="18" max="18" width="19.86328125" style="7" customWidth="1"/>
    <col min="19" max="19" width="23.04296875" style="7" customWidth="1"/>
    <col min="20" max="20" width="24.54296875" style="7" customWidth="1"/>
    <col min="21" max="16384" width="8.7265625" style="7"/>
  </cols>
  <sheetData>
    <row r="1" spans="1:20" s="5" customFormat="1" x14ac:dyDescent="0.75">
      <c r="A1" s="2"/>
      <c r="B1" s="3"/>
      <c r="C1" s="4" t="s">
        <v>1021</v>
      </c>
      <c r="D1" s="4"/>
      <c r="E1" s="4"/>
      <c r="F1" s="4"/>
      <c r="G1" s="4" t="s">
        <v>1020</v>
      </c>
      <c r="H1" s="4"/>
      <c r="I1" s="4"/>
      <c r="J1" s="4"/>
      <c r="K1" s="4"/>
      <c r="L1" s="4"/>
      <c r="M1" s="4"/>
      <c r="N1" s="4"/>
      <c r="O1" s="4" t="s">
        <v>1019</v>
      </c>
      <c r="P1" s="4"/>
      <c r="Q1" s="4"/>
      <c r="R1" s="4" t="s">
        <v>1018</v>
      </c>
      <c r="S1" s="4"/>
      <c r="T1" s="4"/>
    </row>
    <row r="2" spans="1:20" ht="88.5" x14ac:dyDescent="0.75">
      <c r="A2" s="1"/>
      <c r="B2" s="6"/>
      <c r="C2" s="1" t="s">
        <v>1017</v>
      </c>
      <c r="D2" s="1" t="s">
        <v>1016</v>
      </c>
      <c r="E2" s="1" t="s">
        <v>1015</v>
      </c>
      <c r="F2" s="1" t="s">
        <v>1014</v>
      </c>
      <c r="G2" s="1" t="s">
        <v>1013</v>
      </c>
      <c r="H2" s="1" t="s">
        <v>1012</v>
      </c>
      <c r="I2" s="1" t="s">
        <v>1011</v>
      </c>
      <c r="J2" s="1" t="s">
        <v>1010</v>
      </c>
      <c r="K2" s="1" t="s">
        <v>1009</v>
      </c>
      <c r="L2" s="1" t="s">
        <v>1008</v>
      </c>
      <c r="M2" s="1" t="s">
        <v>1007</v>
      </c>
      <c r="N2" s="1" t="s">
        <v>1006</v>
      </c>
      <c r="O2" s="1" t="s">
        <v>1005</v>
      </c>
      <c r="P2" s="1" t="s">
        <v>1004</v>
      </c>
      <c r="Q2" s="1" t="s">
        <v>1001</v>
      </c>
      <c r="R2" s="1" t="s">
        <v>1003</v>
      </c>
      <c r="S2" s="1" t="s">
        <v>1002</v>
      </c>
      <c r="T2" s="1" t="s">
        <v>1001</v>
      </c>
    </row>
    <row r="3" spans="1:20" ht="44.25" x14ac:dyDescent="0.75">
      <c r="A3" s="1" t="s">
        <v>1000</v>
      </c>
      <c r="B3" s="6" t="s">
        <v>999</v>
      </c>
      <c r="C3" s="1" t="s">
        <v>998</v>
      </c>
      <c r="D3" s="1" t="s">
        <v>997</v>
      </c>
      <c r="E3" s="1" t="s">
        <v>9</v>
      </c>
      <c r="F3" s="1">
        <v>1</v>
      </c>
      <c r="G3" s="1" t="s">
        <v>19</v>
      </c>
      <c r="H3" s="1">
        <v>1</v>
      </c>
      <c r="I3" s="1">
        <v>1</v>
      </c>
      <c r="J3" s="1" t="s">
        <v>996</v>
      </c>
      <c r="K3" s="1">
        <v>0</v>
      </c>
      <c r="L3" s="1" t="s">
        <v>995</v>
      </c>
      <c r="M3" s="1" t="s">
        <v>994</v>
      </c>
      <c r="N3" s="1" t="s">
        <v>4</v>
      </c>
      <c r="O3" s="1" t="s">
        <v>3</v>
      </c>
      <c r="P3" s="1" t="s">
        <v>3</v>
      </c>
      <c r="Q3" s="1" t="s">
        <v>3</v>
      </c>
      <c r="R3" s="1" t="s">
        <v>900</v>
      </c>
      <c r="S3" s="1" t="s">
        <v>16</v>
      </c>
      <c r="T3" s="1" t="s">
        <v>993</v>
      </c>
    </row>
    <row r="4" spans="1:20" ht="44.25" x14ac:dyDescent="0.75">
      <c r="A4" s="1" t="s">
        <v>992</v>
      </c>
      <c r="B4" s="6" t="s">
        <v>991</v>
      </c>
      <c r="C4" s="1" t="s">
        <v>990</v>
      </c>
      <c r="D4" s="1" t="s">
        <v>989</v>
      </c>
      <c r="E4" s="1" t="s">
        <v>9</v>
      </c>
      <c r="F4" s="1">
        <v>1</v>
      </c>
      <c r="G4" s="1" t="s">
        <v>8</v>
      </c>
      <c r="H4" s="1">
        <v>2</v>
      </c>
      <c r="I4" s="1" t="s">
        <v>988</v>
      </c>
      <c r="J4" s="1" t="s">
        <v>7</v>
      </c>
      <c r="K4" s="1">
        <v>0</v>
      </c>
      <c r="L4" s="1" t="s">
        <v>987</v>
      </c>
      <c r="M4" s="1" t="s">
        <v>986</v>
      </c>
      <c r="N4" s="1" t="s">
        <v>33</v>
      </c>
      <c r="O4" s="1" t="s">
        <v>985</v>
      </c>
      <c r="P4" s="1" t="s">
        <v>984</v>
      </c>
      <c r="Q4" s="1" t="s">
        <v>983</v>
      </c>
      <c r="R4" s="1" t="s">
        <v>3</v>
      </c>
      <c r="S4" s="1" t="s">
        <v>3</v>
      </c>
      <c r="T4" s="1" t="s">
        <v>3</v>
      </c>
    </row>
    <row r="5" spans="1:20" x14ac:dyDescent="0.75">
      <c r="A5" s="1" t="s">
        <v>982</v>
      </c>
      <c r="B5" s="6" t="s">
        <v>981</v>
      </c>
      <c r="C5" s="1" t="s">
        <v>980</v>
      </c>
      <c r="D5" s="1" t="s">
        <v>979</v>
      </c>
      <c r="E5" s="1" t="s">
        <v>141</v>
      </c>
      <c r="F5" s="1">
        <v>1</v>
      </c>
      <c r="G5" s="1" t="s">
        <v>19</v>
      </c>
      <c r="H5" s="1">
        <v>1</v>
      </c>
      <c r="I5" s="1">
        <v>1</v>
      </c>
      <c r="J5" s="1" t="s">
        <v>41</v>
      </c>
      <c r="K5" s="1">
        <v>0</v>
      </c>
      <c r="L5" s="1">
        <v>295</v>
      </c>
      <c r="M5" s="1" t="s">
        <v>978</v>
      </c>
      <c r="N5" s="1" t="s">
        <v>4</v>
      </c>
      <c r="O5" s="1" t="s">
        <v>3</v>
      </c>
      <c r="P5" s="1" t="s">
        <v>3</v>
      </c>
      <c r="Q5" s="1" t="s">
        <v>3</v>
      </c>
      <c r="R5" s="1" t="s">
        <v>900</v>
      </c>
      <c r="S5" s="1" t="s">
        <v>1</v>
      </c>
      <c r="T5" s="1" t="s">
        <v>977</v>
      </c>
    </row>
    <row r="6" spans="1:20" x14ac:dyDescent="0.75">
      <c r="A6" s="8" t="s">
        <v>976</v>
      </c>
      <c r="B6" s="6" t="s">
        <v>972</v>
      </c>
      <c r="C6" s="1" t="s">
        <v>971</v>
      </c>
      <c r="D6" s="1" t="s">
        <v>975</v>
      </c>
      <c r="E6" s="8" t="s">
        <v>141</v>
      </c>
      <c r="F6" s="8">
        <v>1</v>
      </c>
      <c r="G6" s="8" t="s">
        <v>19</v>
      </c>
      <c r="H6" s="8">
        <v>1</v>
      </c>
      <c r="I6" s="8">
        <v>1</v>
      </c>
      <c r="J6" s="8" t="s">
        <v>7</v>
      </c>
      <c r="K6" s="8">
        <v>0</v>
      </c>
      <c r="L6" s="1">
        <v>209</v>
      </c>
      <c r="M6" s="1" t="s">
        <v>974</v>
      </c>
      <c r="N6" s="8" t="s">
        <v>4</v>
      </c>
      <c r="O6" s="1" t="s">
        <v>3</v>
      </c>
      <c r="P6" s="1" t="s">
        <v>3</v>
      </c>
      <c r="Q6" s="1" t="s">
        <v>3</v>
      </c>
      <c r="R6" s="1" t="s">
        <v>900</v>
      </c>
      <c r="S6" s="1" t="s">
        <v>1</v>
      </c>
      <c r="T6" s="1" t="s">
        <v>973</v>
      </c>
    </row>
    <row r="7" spans="1:20" ht="29.5" x14ac:dyDescent="0.75">
      <c r="A7" s="8"/>
      <c r="B7" s="6" t="s">
        <v>972</v>
      </c>
      <c r="C7" s="1" t="s">
        <v>971</v>
      </c>
      <c r="D7" s="8" t="s">
        <v>970</v>
      </c>
      <c r="E7" s="8"/>
      <c r="F7" s="8"/>
      <c r="G7" s="8"/>
      <c r="H7" s="8"/>
      <c r="I7" s="8"/>
      <c r="J7" s="8"/>
      <c r="K7" s="8"/>
      <c r="L7" s="1">
        <v>495</v>
      </c>
      <c r="M7" s="1" t="s">
        <v>969</v>
      </c>
      <c r="N7" s="8"/>
      <c r="O7" s="1" t="s">
        <v>3</v>
      </c>
      <c r="P7" s="1" t="s">
        <v>3</v>
      </c>
      <c r="Q7" s="1" t="s">
        <v>3</v>
      </c>
      <c r="R7" s="1" t="s">
        <v>968</v>
      </c>
      <c r="S7" s="1" t="s">
        <v>967</v>
      </c>
      <c r="T7" s="1" t="s">
        <v>966</v>
      </c>
    </row>
    <row r="8" spans="1:20" x14ac:dyDescent="0.75">
      <c r="A8" s="8"/>
      <c r="B8" s="6" t="s">
        <v>965</v>
      </c>
      <c r="C8" s="1" t="s">
        <v>964</v>
      </c>
      <c r="D8" s="8"/>
      <c r="E8" s="8"/>
      <c r="F8" s="8"/>
      <c r="G8" s="8"/>
      <c r="H8" s="8"/>
      <c r="I8" s="8"/>
      <c r="J8" s="8"/>
      <c r="K8" s="8"/>
      <c r="L8" s="1">
        <f>309+199</f>
        <v>508</v>
      </c>
      <c r="M8" s="1" t="s">
        <v>963</v>
      </c>
      <c r="N8" s="8"/>
      <c r="O8" s="1" t="s">
        <v>3</v>
      </c>
      <c r="P8" s="1" t="s">
        <v>3</v>
      </c>
      <c r="Q8" s="1" t="s">
        <v>3</v>
      </c>
      <c r="R8" s="1" t="s">
        <v>900</v>
      </c>
      <c r="S8" s="1" t="s">
        <v>1</v>
      </c>
      <c r="T8" s="1" t="s">
        <v>962</v>
      </c>
    </row>
    <row r="9" spans="1:20" ht="29.5" x14ac:dyDescent="0.75">
      <c r="A9" s="1" t="s">
        <v>961</v>
      </c>
      <c r="B9" s="6" t="s">
        <v>960</v>
      </c>
      <c r="C9" s="1" t="s">
        <v>959</v>
      </c>
      <c r="D9" s="1" t="s">
        <v>958</v>
      </c>
      <c r="E9" s="1" t="s">
        <v>777</v>
      </c>
      <c r="F9" s="1">
        <v>1</v>
      </c>
      <c r="G9" s="1" t="s">
        <v>19</v>
      </c>
      <c r="H9" s="1">
        <v>1</v>
      </c>
      <c r="I9" s="1">
        <v>1</v>
      </c>
      <c r="J9" s="1" t="s">
        <v>7</v>
      </c>
      <c r="K9" s="1">
        <v>0</v>
      </c>
      <c r="L9" s="1" t="s">
        <v>957</v>
      </c>
      <c r="M9" s="9">
        <v>44166</v>
      </c>
      <c r="N9" s="1" t="s">
        <v>177</v>
      </c>
      <c r="O9" s="1">
        <v>1</v>
      </c>
      <c r="P9" s="1" t="s">
        <v>1</v>
      </c>
      <c r="Q9" s="1" t="s">
        <v>956</v>
      </c>
      <c r="R9" s="1" t="s">
        <v>900</v>
      </c>
      <c r="S9" s="1" t="s">
        <v>1</v>
      </c>
      <c r="T9" s="1" t="s">
        <v>955</v>
      </c>
    </row>
    <row r="10" spans="1:20" ht="29.5" x14ac:dyDescent="0.75">
      <c r="A10" s="1" t="s">
        <v>954</v>
      </c>
      <c r="B10" s="6" t="s">
        <v>953</v>
      </c>
      <c r="C10" s="1" t="s">
        <v>952</v>
      </c>
      <c r="D10" s="1" t="s">
        <v>951</v>
      </c>
      <c r="E10" s="1" t="s">
        <v>124</v>
      </c>
      <c r="F10" s="1">
        <v>1</v>
      </c>
      <c r="G10" s="1" t="s">
        <v>8</v>
      </c>
      <c r="H10" s="1">
        <v>2</v>
      </c>
      <c r="I10" s="1">
        <v>2</v>
      </c>
      <c r="J10" s="1" t="s">
        <v>950</v>
      </c>
      <c r="K10" s="1">
        <v>0</v>
      </c>
      <c r="L10" s="1">
        <v>18731</v>
      </c>
      <c r="M10" s="1" t="s">
        <v>949</v>
      </c>
      <c r="N10" s="1" t="s">
        <v>33</v>
      </c>
      <c r="O10" s="1">
        <v>3</v>
      </c>
      <c r="P10" s="1" t="s">
        <v>1</v>
      </c>
      <c r="Q10" s="1" t="s">
        <v>948</v>
      </c>
      <c r="R10" s="1" t="s">
        <v>3</v>
      </c>
      <c r="S10" s="1" t="s">
        <v>3</v>
      </c>
      <c r="T10" s="1" t="s">
        <v>3</v>
      </c>
    </row>
    <row r="11" spans="1:20" x14ac:dyDescent="0.75">
      <c r="A11" s="8" t="s">
        <v>947</v>
      </c>
      <c r="B11" s="10" t="s">
        <v>946</v>
      </c>
      <c r="C11" s="8" t="s">
        <v>945</v>
      </c>
      <c r="D11" s="8" t="s">
        <v>944</v>
      </c>
      <c r="E11" s="8" t="s">
        <v>9</v>
      </c>
      <c r="F11" s="8">
        <v>1</v>
      </c>
      <c r="G11" s="8" t="s">
        <v>19</v>
      </c>
      <c r="H11" s="8">
        <v>1</v>
      </c>
      <c r="I11" s="8">
        <v>1</v>
      </c>
      <c r="J11" s="8" t="s">
        <v>41</v>
      </c>
      <c r="K11" s="8">
        <v>0</v>
      </c>
      <c r="L11" s="1">
        <v>174</v>
      </c>
      <c r="M11" s="1" t="s">
        <v>943</v>
      </c>
      <c r="N11" s="8" t="s">
        <v>4</v>
      </c>
      <c r="O11" s="1" t="s">
        <v>3</v>
      </c>
      <c r="P11" s="1" t="s">
        <v>3</v>
      </c>
      <c r="Q11" s="1" t="s">
        <v>3</v>
      </c>
      <c r="R11" s="8" t="s">
        <v>900</v>
      </c>
      <c r="S11" s="8" t="s">
        <v>202</v>
      </c>
      <c r="T11" s="1" t="s">
        <v>942</v>
      </c>
    </row>
    <row r="12" spans="1:20" x14ac:dyDescent="0.75">
      <c r="A12" s="8"/>
      <c r="B12" s="10"/>
      <c r="C12" s="8"/>
      <c r="D12" s="8"/>
      <c r="E12" s="8"/>
      <c r="F12" s="8"/>
      <c r="G12" s="8"/>
      <c r="H12" s="8"/>
      <c r="I12" s="8"/>
      <c r="J12" s="8"/>
      <c r="K12" s="8"/>
      <c r="L12" s="1">
        <v>174</v>
      </c>
      <c r="M12" s="1" t="s">
        <v>941</v>
      </c>
      <c r="N12" s="8"/>
      <c r="O12" s="1" t="s">
        <v>3</v>
      </c>
      <c r="P12" s="1" t="s">
        <v>3</v>
      </c>
      <c r="Q12" s="1" t="s">
        <v>3</v>
      </c>
      <c r="R12" s="8"/>
      <c r="S12" s="8"/>
      <c r="T12" s="1" t="s">
        <v>940</v>
      </c>
    </row>
    <row r="13" spans="1:20" x14ac:dyDescent="0.75">
      <c r="A13" s="8"/>
      <c r="B13" s="10"/>
      <c r="C13" s="8"/>
      <c r="D13" s="8"/>
      <c r="E13" s="8"/>
      <c r="F13" s="8"/>
      <c r="G13" s="8"/>
      <c r="H13" s="8"/>
      <c r="I13" s="8"/>
      <c r="J13" s="8"/>
      <c r="K13" s="8"/>
      <c r="L13" s="1">
        <v>184</v>
      </c>
      <c r="M13" s="1" t="s">
        <v>939</v>
      </c>
      <c r="N13" s="8"/>
      <c r="O13" s="1" t="s">
        <v>3</v>
      </c>
      <c r="P13" s="1" t="s">
        <v>3</v>
      </c>
      <c r="Q13" s="1" t="s">
        <v>3</v>
      </c>
      <c r="R13" s="8"/>
      <c r="S13" s="8"/>
      <c r="T13" s="1" t="s">
        <v>938</v>
      </c>
    </row>
    <row r="14" spans="1:20" x14ac:dyDescent="0.75">
      <c r="A14" s="8"/>
      <c r="B14" s="10"/>
      <c r="C14" s="8"/>
      <c r="D14" s="8"/>
      <c r="E14" s="8"/>
      <c r="F14" s="8"/>
      <c r="G14" s="8"/>
      <c r="H14" s="8"/>
      <c r="I14" s="8"/>
      <c r="J14" s="8"/>
      <c r="K14" s="8"/>
      <c r="L14" s="1">
        <v>160</v>
      </c>
      <c r="M14" s="1" t="s">
        <v>937</v>
      </c>
      <c r="N14" s="8"/>
      <c r="O14" s="1" t="s">
        <v>3</v>
      </c>
      <c r="P14" s="1" t="s">
        <v>3</v>
      </c>
      <c r="Q14" s="1" t="s">
        <v>3</v>
      </c>
      <c r="R14" s="8"/>
      <c r="S14" s="8"/>
      <c r="T14" s="1" t="s">
        <v>936</v>
      </c>
    </row>
    <row r="15" spans="1:20" x14ac:dyDescent="0.75">
      <c r="A15" s="1" t="s">
        <v>935</v>
      </c>
      <c r="B15" s="6" t="s">
        <v>934</v>
      </c>
      <c r="C15" s="1" t="s">
        <v>933</v>
      </c>
      <c r="D15" s="8"/>
      <c r="E15" s="8"/>
      <c r="F15" s="1">
        <v>1</v>
      </c>
      <c r="G15" s="1" t="s">
        <v>19</v>
      </c>
      <c r="H15" s="1">
        <v>1</v>
      </c>
      <c r="I15" s="1">
        <v>1</v>
      </c>
      <c r="J15" s="1" t="s">
        <v>41</v>
      </c>
      <c r="K15" s="1">
        <v>0</v>
      </c>
      <c r="L15" s="1">
        <v>481</v>
      </c>
      <c r="M15" s="1" t="s">
        <v>932</v>
      </c>
      <c r="N15" s="1" t="s">
        <v>4</v>
      </c>
      <c r="O15" s="1" t="s">
        <v>3</v>
      </c>
      <c r="P15" s="1" t="s">
        <v>3</v>
      </c>
      <c r="Q15" s="1" t="s">
        <v>3</v>
      </c>
      <c r="R15" s="8" t="s">
        <v>931</v>
      </c>
      <c r="S15" s="1" t="s">
        <v>1</v>
      </c>
      <c r="T15" s="1" t="s">
        <v>930</v>
      </c>
    </row>
    <row r="16" spans="1:20" x14ac:dyDescent="0.75">
      <c r="A16" s="1" t="s">
        <v>929</v>
      </c>
      <c r="B16" s="6" t="s">
        <v>928</v>
      </c>
      <c r="C16" s="1" t="s">
        <v>927</v>
      </c>
      <c r="D16" s="1" t="s">
        <v>926</v>
      </c>
      <c r="E16" s="8"/>
      <c r="F16" s="1">
        <v>1</v>
      </c>
      <c r="G16" s="1" t="s">
        <v>19</v>
      </c>
      <c r="H16" s="1">
        <v>1</v>
      </c>
      <c r="I16" s="1">
        <v>1</v>
      </c>
      <c r="J16" s="1" t="s">
        <v>41</v>
      </c>
      <c r="K16" s="1">
        <v>0</v>
      </c>
      <c r="L16" s="1">
        <v>204</v>
      </c>
      <c r="M16" s="1" t="s">
        <v>925</v>
      </c>
      <c r="N16" s="1" t="s">
        <v>4</v>
      </c>
      <c r="O16" s="1" t="s">
        <v>3</v>
      </c>
      <c r="P16" s="1" t="s">
        <v>3</v>
      </c>
      <c r="Q16" s="1" t="s">
        <v>3</v>
      </c>
      <c r="R16" s="8"/>
      <c r="S16" s="1" t="s">
        <v>1</v>
      </c>
      <c r="T16" s="1" t="s">
        <v>924</v>
      </c>
    </row>
    <row r="17" spans="1:20" x14ac:dyDescent="0.75">
      <c r="A17" s="1" t="s">
        <v>923</v>
      </c>
      <c r="B17" s="6" t="s">
        <v>922</v>
      </c>
      <c r="C17" s="1" t="s">
        <v>921</v>
      </c>
      <c r="D17" s="1" t="s">
        <v>920</v>
      </c>
      <c r="E17" s="1" t="s">
        <v>9</v>
      </c>
      <c r="F17" s="1">
        <v>1</v>
      </c>
      <c r="G17" s="1" t="s">
        <v>19</v>
      </c>
      <c r="H17" s="1">
        <v>1</v>
      </c>
      <c r="I17" s="1">
        <v>1</v>
      </c>
      <c r="J17" s="1" t="s">
        <v>919</v>
      </c>
      <c r="K17" s="1">
        <v>0</v>
      </c>
      <c r="L17" s="1">
        <v>5436</v>
      </c>
      <c r="M17" s="1" t="s">
        <v>918</v>
      </c>
      <c r="N17" s="1" t="s">
        <v>4</v>
      </c>
      <c r="O17" s="1" t="s">
        <v>3</v>
      </c>
      <c r="P17" s="1" t="s">
        <v>3</v>
      </c>
      <c r="Q17" s="1" t="s">
        <v>3</v>
      </c>
      <c r="R17" s="1" t="s">
        <v>17</v>
      </c>
      <c r="S17" s="1" t="s">
        <v>1</v>
      </c>
      <c r="T17" s="1" t="s">
        <v>379</v>
      </c>
    </row>
    <row r="18" spans="1:20" ht="44.25" x14ac:dyDescent="0.75">
      <c r="A18" s="1" t="s">
        <v>917</v>
      </c>
      <c r="B18" s="6" t="s">
        <v>916</v>
      </c>
      <c r="C18" s="1" t="s">
        <v>915</v>
      </c>
      <c r="D18" s="1" t="s">
        <v>914</v>
      </c>
      <c r="E18" s="1" t="s">
        <v>777</v>
      </c>
      <c r="F18" s="1">
        <v>1</v>
      </c>
      <c r="G18" s="1" t="s">
        <v>19</v>
      </c>
      <c r="H18" s="1">
        <v>1</v>
      </c>
      <c r="I18" s="1">
        <v>1</v>
      </c>
      <c r="J18" s="1" t="s">
        <v>41</v>
      </c>
      <c r="K18" s="1">
        <v>0</v>
      </c>
      <c r="L18" s="1" t="s">
        <v>861</v>
      </c>
      <c r="M18" s="1" t="s">
        <v>913</v>
      </c>
      <c r="N18" s="1" t="s">
        <v>4</v>
      </c>
      <c r="O18" s="1" t="s">
        <v>3</v>
      </c>
      <c r="P18" s="1" t="s">
        <v>3</v>
      </c>
      <c r="Q18" s="1" t="s">
        <v>3</v>
      </c>
      <c r="R18" s="1" t="s">
        <v>912</v>
      </c>
      <c r="S18" s="1" t="s">
        <v>911</v>
      </c>
      <c r="T18" s="1" t="s">
        <v>910</v>
      </c>
    </row>
    <row r="19" spans="1:20" ht="29.5" x14ac:dyDescent="0.75">
      <c r="A19" s="8" t="s">
        <v>909</v>
      </c>
      <c r="B19" s="6" t="s">
        <v>908</v>
      </c>
      <c r="C19" s="1" t="s">
        <v>907</v>
      </c>
      <c r="D19" s="8" t="s">
        <v>906</v>
      </c>
      <c r="E19" s="8" t="s">
        <v>141</v>
      </c>
      <c r="F19" s="8">
        <v>1</v>
      </c>
      <c r="G19" s="8" t="s">
        <v>19</v>
      </c>
      <c r="H19" s="8">
        <v>1</v>
      </c>
      <c r="I19" s="8">
        <v>1</v>
      </c>
      <c r="J19" s="8" t="s">
        <v>7</v>
      </c>
      <c r="K19" s="8">
        <v>0</v>
      </c>
      <c r="L19" s="1">
        <v>8273</v>
      </c>
      <c r="M19" s="9" t="s">
        <v>905</v>
      </c>
      <c r="N19" s="8" t="s">
        <v>4</v>
      </c>
      <c r="O19" s="8" t="s">
        <v>3</v>
      </c>
      <c r="P19" s="8" t="s">
        <v>3</v>
      </c>
      <c r="Q19" s="8" t="s">
        <v>3</v>
      </c>
      <c r="R19" s="1" t="s">
        <v>900</v>
      </c>
      <c r="S19" s="1" t="s">
        <v>904</v>
      </c>
      <c r="T19" s="1" t="s">
        <v>903</v>
      </c>
    </row>
    <row r="20" spans="1:20" x14ac:dyDescent="0.75">
      <c r="A20" s="8"/>
      <c r="B20" s="10" t="s">
        <v>902</v>
      </c>
      <c r="C20" s="8" t="s">
        <v>901</v>
      </c>
      <c r="D20" s="8"/>
      <c r="E20" s="8"/>
      <c r="F20" s="8"/>
      <c r="G20" s="8"/>
      <c r="H20" s="8"/>
      <c r="I20" s="8"/>
      <c r="J20" s="8"/>
      <c r="K20" s="8"/>
      <c r="L20" s="1">
        <v>1562</v>
      </c>
      <c r="M20" s="9">
        <v>44228</v>
      </c>
      <c r="N20" s="8"/>
      <c r="O20" s="8"/>
      <c r="P20" s="8"/>
      <c r="Q20" s="8"/>
      <c r="R20" s="8" t="s">
        <v>900</v>
      </c>
      <c r="S20" s="8" t="s">
        <v>1</v>
      </c>
      <c r="T20" s="1" t="s">
        <v>899</v>
      </c>
    </row>
    <row r="21" spans="1:20" x14ac:dyDescent="0.75">
      <c r="A21" s="8"/>
      <c r="B21" s="10"/>
      <c r="C21" s="8"/>
      <c r="D21" s="8"/>
      <c r="E21" s="8"/>
      <c r="F21" s="8"/>
      <c r="G21" s="8"/>
      <c r="H21" s="8"/>
      <c r="I21" s="8"/>
      <c r="J21" s="8"/>
      <c r="K21" s="8"/>
      <c r="L21" s="1">
        <v>1341</v>
      </c>
      <c r="M21" s="9">
        <v>44287</v>
      </c>
      <c r="N21" s="8"/>
      <c r="O21" s="8"/>
      <c r="P21" s="8"/>
      <c r="Q21" s="8"/>
      <c r="R21" s="8"/>
      <c r="S21" s="8"/>
      <c r="T21" s="1" t="s">
        <v>898</v>
      </c>
    </row>
    <row r="22" spans="1:20" x14ac:dyDescent="0.75">
      <c r="A22" s="8" t="s">
        <v>897</v>
      </c>
      <c r="B22" s="10" t="s">
        <v>896</v>
      </c>
      <c r="C22" s="8" t="s">
        <v>895</v>
      </c>
      <c r="D22" s="8" t="s">
        <v>894</v>
      </c>
      <c r="E22" s="8" t="s">
        <v>141</v>
      </c>
      <c r="F22" s="8">
        <v>1</v>
      </c>
      <c r="G22" s="8" t="s">
        <v>19</v>
      </c>
      <c r="H22" s="8">
        <v>1</v>
      </c>
      <c r="I22" s="8">
        <v>1</v>
      </c>
      <c r="J22" s="8" t="s">
        <v>7</v>
      </c>
      <c r="K22" s="8">
        <v>0</v>
      </c>
      <c r="L22" s="1">
        <v>5907</v>
      </c>
      <c r="M22" s="1" t="s">
        <v>893</v>
      </c>
      <c r="N22" s="8" t="s">
        <v>4</v>
      </c>
      <c r="O22" s="8" t="s">
        <v>3</v>
      </c>
      <c r="P22" s="8" t="s">
        <v>3</v>
      </c>
      <c r="Q22" s="8" t="s">
        <v>3</v>
      </c>
      <c r="R22" s="8" t="s">
        <v>161</v>
      </c>
      <c r="S22" s="8" t="s">
        <v>1</v>
      </c>
      <c r="T22" s="1" t="s">
        <v>892</v>
      </c>
    </row>
    <row r="23" spans="1:20" x14ac:dyDescent="0.75">
      <c r="A23" s="8"/>
      <c r="B23" s="10"/>
      <c r="C23" s="8"/>
      <c r="D23" s="8"/>
      <c r="E23" s="8"/>
      <c r="F23" s="8"/>
      <c r="G23" s="8"/>
      <c r="H23" s="8"/>
      <c r="I23" s="8"/>
      <c r="J23" s="8"/>
      <c r="K23" s="8"/>
      <c r="L23" s="1">
        <f>4264+2262+891</f>
        <v>7417</v>
      </c>
      <c r="M23" s="1" t="s">
        <v>891</v>
      </c>
      <c r="N23" s="8"/>
      <c r="O23" s="8"/>
      <c r="P23" s="8"/>
      <c r="Q23" s="8"/>
      <c r="R23" s="8"/>
      <c r="S23" s="8"/>
      <c r="T23" s="1" t="s">
        <v>890</v>
      </c>
    </row>
    <row r="24" spans="1:20" x14ac:dyDescent="0.75">
      <c r="A24" s="8"/>
      <c r="B24" s="6" t="s">
        <v>889</v>
      </c>
      <c r="C24" s="1" t="s">
        <v>888</v>
      </c>
      <c r="D24" s="8"/>
      <c r="E24" s="8"/>
      <c r="F24" s="8"/>
      <c r="G24" s="8"/>
      <c r="H24" s="8"/>
      <c r="I24" s="8"/>
      <c r="J24" s="8"/>
      <c r="K24" s="8"/>
      <c r="L24" s="1">
        <f>4234+3273</f>
        <v>7507</v>
      </c>
      <c r="M24" s="1" t="s">
        <v>887</v>
      </c>
      <c r="N24" s="8"/>
      <c r="O24" s="8"/>
      <c r="P24" s="8"/>
      <c r="Q24" s="8"/>
      <c r="R24" s="8"/>
      <c r="S24" s="8"/>
      <c r="T24" s="1" t="s">
        <v>886</v>
      </c>
    </row>
    <row r="25" spans="1:20" x14ac:dyDescent="0.75">
      <c r="A25" s="8" t="s">
        <v>885</v>
      </c>
      <c r="B25" s="10" t="s">
        <v>884</v>
      </c>
      <c r="C25" s="8" t="s">
        <v>883</v>
      </c>
      <c r="D25" s="8" t="s">
        <v>882</v>
      </c>
      <c r="E25" s="8" t="s">
        <v>9</v>
      </c>
      <c r="F25" s="8">
        <v>1</v>
      </c>
      <c r="G25" s="8" t="s">
        <v>8</v>
      </c>
      <c r="H25" s="8">
        <v>2</v>
      </c>
      <c r="I25" s="8">
        <v>2</v>
      </c>
      <c r="J25" s="8" t="s">
        <v>41</v>
      </c>
      <c r="K25" s="8">
        <v>0</v>
      </c>
      <c r="L25" s="1">
        <v>1415</v>
      </c>
      <c r="M25" s="1" t="s">
        <v>881</v>
      </c>
      <c r="N25" s="8" t="s">
        <v>4</v>
      </c>
      <c r="O25" s="8" t="s">
        <v>3</v>
      </c>
      <c r="P25" s="8" t="s">
        <v>3</v>
      </c>
      <c r="Q25" s="8" t="s">
        <v>3</v>
      </c>
      <c r="R25" s="8" t="s">
        <v>17</v>
      </c>
      <c r="S25" s="8" t="s">
        <v>1</v>
      </c>
      <c r="T25" s="1" t="s">
        <v>880</v>
      </c>
    </row>
    <row r="26" spans="1:20" x14ac:dyDescent="0.75">
      <c r="A26" s="8"/>
      <c r="B26" s="10"/>
      <c r="C26" s="8"/>
      <c r="D26" s="8"/>
      <c r="E26" s="8"/>
      <c r="F26" s="8"/>
      <c r="G26" s="8"/>
      <c r="H26" s="8"/>
      <c r="I26" s="8"/>
      <c r="J26" s="8"/>
      <c r="K26" s="8"/>
      <c r="L26" s="1">
        <v>752</v>
      </c>
      <c r="M26" s="1" t="s">
        <v>879</v>
      </c>
      <c r="N26" s="8"/>
      <c r="O26" s="8"/>
      <c r="P26" s="8"/>
      <c r="Q26" s="8"/>
      <c r="R26" s="8"/>
      <c r="S26" s="8"/>
      <c r="T26" s="1" t="s">
        <v>878</v>
      </c>
    </row>
    <row r="27" spans="1:20" x14ac:dyDescent="0.75">
      <c r="A27" s="1" t="s">
        <v>877</v>
      </c>
      <c r="B27" s="6" t="s">
        <v>876</v>
      </c>
      <c r="C27" s="1" t="s">
        <v>875</v>
      </c>
      <c r="D27" s="1" t="s">
        <v>874</v>
      </c>
      <c r="E27" s="1" t="s">
        <v>9</v>
      </c>
      <c r="F27" s="1">
        <v>1</v>
      </c>
      <c r="G27" s="1" t="s">
        <v>19</v>
      </c>
      <c r="H27" s="1">
        <v>1</v>
      </c>
      <c r="I27" s="1">
        <v>1</v>
      </c>
      <c r="J27" s="1" t="s">
        <v>7</v>
      </c>
      <c r="K27" s="1">
        <v>0</v>
      </c>
      <c r="L27" s="1">
        <v>1787</v>
      </c>
      <c r="M27" s="1" t="s">
        <v>873</v>
      </c>
      <c r="N27" s="1" t="s">
        <v>4</v>
      </c>
      <c r="O27" s="1" t="s">
        <v>3</v>
      </c>
      <c r="P27" s="1" t="s">
        <v>3</v>
      </c>
      <c r="Q27" s="1" t="s">
        <v>3</v>
      </c>
      <c r="R27" s="1" t="s">
        <v>17</v>
      </c>
      <c r="S27" s="1" t="s">
        <v>121</v>
      </c>
      <c r="T27" s="1" t="s">
        <v>872</v>
      </c>
    </row>
    <row r="28" spans="1:20" x14ac:dyDescent="0.75">
      <c r="A28" s="1" t="s">
        <v>871</v>
      </c>
      <c r="B28" s="6" t="s">
        <v>870</v>
      </c>
      <c r="C28" s="1" t="s">
        <v>869</v>
      </c>
      <c r="D28" s="1" t="s">
        <v>63</v>
      </c>
      <c r="E28" s="1" t="s">
        <v>9</v>
      </c>
      <c r="F28" s="1">
        <v>1</v>
      </c>
      <c r="G28" s="1" t="s">
        <v>19</v>
      </c>
      <c r="H28" s="1">
        <v>1</v>
      </c>
      <c r="I28" s="1">
        <v>1</v>
      </c>
      <c r="J28" s="1" t="s">
        <v>868</v>
      </c>
      <c r="K28" s="1">
        <v>1</v>
      </c>
      <c r="L28" s="1">
        <v>2486</v>
      </c>
      <c r="M28" s="9">
        <v>43952</v>
      </c>
      <c r="N28" s="1" t="s">
        <v>4</v>
      </c>
      <c r="O28" s="1" t="s">
        <v>3</v>
      </c>
      <c r="P28" s="1" t="s">
        <v>3</v>
      </c>
      <c r="Q28" s="1" t="s">
        <v>3</v>
      </c>
      <c r="R28" s="1" t="s">
        <v>81</v>
      </c>
      <c r="S28" s="1" t="s">
        <v>867</v>
      </c>
      <c r="T28" s="1" t="s">
        <v>866</v>
      </c>
    </row>
    <row r="29" spans="1:20" x14ac:dyDescent="0.75">
      <c r="A29" s="8" t="s">
        <v>865</v>
      </c>
      <c r="B29" s="10" t="s">
        <v>864</v>
      </c>
      <c r="C29" s="8" t="s">
        <v>863</v>
      </c>
      <c r="D29" s="8" t="s">
        <v>862</v>
      </c>
      <c r="E29" s="8" t="s">
        <v>9</v>
      </c>
      <c r="F29" s="8">
        <v>1</v>
      </c>
      <c r="G29" s="8" t="s">
        <v>19</v>
      </c>
      <c r="H29" s="8">
        <v>1</v>
      </c>
      <c r="I29" s="8">
        <v>1</v>
      </c>
      <c r="J29" s="8" t="s">
        <v>41</v>
      </c>
      <c r="K29" s="8">
        <v>1</v>
      </c>
      <c r="L29" s="8" t="s">
        <v>861</v>
      </c>
      <c r="M29" s="9">
        <v>44044</v>
      </c>
      <c r="N29" s="8" t="s">
        <v>4</v>
      </c>
      <c r="O29" s="8" t="s">
        <v>3</v>
      </c>
      <c r="P29" s="8" t="s">
        <v>3</v>
      </c>
      <c r="Q29" s="8" t="s">
        <v>3</v>
      </c>
      <c r="R29" s="8" t="s">
        <v>161</v>
      </c>
      <c r="S29" s="8" t="s">
        <v>1</v>
      </c>
      <c r="T29" s="1">
        <v>0</v>
      </c>
    </row>
    <row r="30" spans="1:20" x14ac:dyDescent="0.75">
      <c r="A30" s="8"/>
      <c r="B30" s="10"/>
      <c r="C30" s="8"/>
      <c r="D30" s="8"/>
      <c r="E30" s="8"/>
      <c r="F30" s="8"/>
      <c r="G30" s="8"/>
      <c r="H30" s="8"/>
      <c r="I30" s="8"/>
      <c r="J30" s="8"/>
      <c r="K30" s="8"/>
      <c r="L30" s="8"/>
      <c r="M30" s="9">
        <v>44105</v>
      </c>
      <c r="N30" s="8"/>
      <c r="O30" s="8"/>
      <c r="P30" s="8"/>
      <c r="Q30" s="8"/>
      <c r="R30" s="8"/>
      <c r="S30" s="8"/>
      <c r="T30" s="1" t="s">
        <v>860</v>
      </c>
    </row>
    <row r="31" spans="1:20" x14ac:dyDescent="0.75">
      <c r="A31" s="8"/>
      <c r="B31" s="10"/>
      <c r="C31" s="8"/>
      <c r="D31" s="8"/>
      <c r="E31" s="8"/>
      <c r="F31" s="8"/>
      <c r="G31" s="8"/>
      <c r="H31" s="8"/>
      <c r="I31" s="8"/>
      <c r="J31" s="8"/>
      <c r="K31" s="8"/>
      <c r="L31" s="8"/>
      <c r="M31" s="9">
        <v>44197</v>
      </c>
      <c r="N31" s="8"/>
      <c r="O31" s="8"/>
      <c r="P31" s="8"/>
      <c r="Q31" s="8"/>
      <c r="R31" s="8"/>
      <c r="S31" s="8"/>
      <c r="T31" s="1" t="s">
        <v>859</v>
      </c>
    </row>
    <row r="32" spans="1:20" x14ac:dyDescent="0.75">
      <c r="A32" s="8" t="s">
        <v>858</v>
      </c>
      <c r="B32" s="6" t="s">
        <v>857</v>
      </c>
      <c r="C32" s="1" t="s">
        <v>856</v>
      </c>
      <c r="D32" s="8" t="s">
        <v>855</v>
      </c>
      <c r="E32" s="8" t="s">
        <v>9</v>
      </c>
      <c r="F32" s="8">
        <v>1</v>
      </c>
      <c r="G32" s="8" t="s">
        <v>8</v>
      </c>
      <c r="H32" s="8">
        <v>2</v>
      </c>
      <c r="I32" s="8">
        <v>3</v>
      </c>
      <c r="J32" s="8" t="s">
        <v>7</v>
      </c>
      <c r="K32" s="8">
        <v>0</v>
      </c>
      <c r="L32" s="1">
        <f>643+380</f>
        <v>1023</v>
      </c>
      <c r="M32" s="1" t="s">
        <v>854</v>
      </c>
      <c r="N32" s="8" t="s">
        <v>4</v>
      </c>
      <c r="O32" s="8" t="s">
        <v>3</v>
      </c>
      <c r="P32" s="8" t="s">
        <v>3</v>
      </c>
      <c r="Q32" s="8" t="s">
        <v>3</v>
      </c>
      <c r="R32" s="8" t="s">
        <v>853</v>
      </c>
      <c r="S32" s="8" t="s">
        <v>1</v>
      </c>
      <c r="T32" s="1" t="s">
        <v>852</v>
      </c>
    </row>
    <row r="33" spans="1:20" x14ac:dyDescent="0.75">
      <c r="A33" s="8"/>
      <c r="B33" s="6" t="s">
        <v>851</v>
      </c>
      <c r="C33" s="1" t="s">
        <v>850</v>
      </c>
      <c r="D33" s="8"/>
      <c r="E33" s="8"/>
      <c r="F33" s="8"/>
      <c r="G33" s="8"/>
      <c r="H33" s="8"/>
      <c r="I33" s="8"/>
      <c r="J33" s="8"/>
      <c r="K33" s="8"/>
      <c r="L33" s="1">
        <f>431+267</f>
        <v>698</v>
      </c>
      <c r="M33" s="1" t="s">
        <v>849</v>
      </c>
      <c r="N33" s="8"/>
      <c r="O33" s="8"/>
      <c r="P33" s="8"/>
      <c r="Q33" s="8"/>
      <c r="R33" s="8"/>
      <c r="S33" s="8"/>
      <c r="T33" s="1" t="s">
        <v>848</v>
      </c>
    </row>
    <row r="34" spans="1:20" ht="44.25" x14ac:dyDescent="0.75">
      <c r="A34" s="1" t="s">
        <v>847</v>
      </c>
      <c r="B34" s="6" t="s">
        <v>846</v>
      </c>
      <c r="C34" s="1" t="s">
        <v>845</v>
      </c>
      <c r="D34" s="1" t="s">
        <v>844</v>
      </c>
      <c r="E34" s="1" t="s">
        <v>9</v>
      </c>
      <c r="F34" s="1">
        <v>1</v>
      </c>
      <c r="G34" s="1" t="s">
        <v>19</v>
      </c>
      <c r="H34" s="1">
        <v>1</v>
      </c>
      <c r="I34" s="1">
        <v>1</v>
      </c>
      <c r="J34" s="1" t="s">
        <v>41</v>
      </c>
      <c r="K34" s="1">
        <v>0</v>
      </c>
      <c r="L34" s="1">
        <v>852</v>
      </c>
      <c r="M34" s="1" t="s">
        <v>843</v>
      </c>
      <c r="N34" s="1" t="s">
        <v>4</v>
      </c>
      <c r="O34" s="1" t="s">
        <v>3</v>
      </c>
      <c r="P34" s="1" t="s">
        <v>3</v>
      </c>
      <c r="Q34" s="1" t="s">
        <v>3</v>
      </c>
      <c r="R34" s="1" t="s">
        <v>81</v>
      </c>
      <c r="S34" s="1" t="s">
        <v>842</v>
      </c>
      <c r="T34" s="1" t="s">
        <v>841</v>
      </c>
    </row>
    <row r="35" spans="1:20" ht="29.5" x14ac:dyDescent="0.75">
      <c r="A35" s="1" t="s">
        <v>840</v>
      </c>
      <c r="B35" s="6" t="s">
        <v>833</v>
      </c>
      <c r="C35" s="1" t="s">
        <v>832</v>
      </c>
      <c r="D35" s="1" t="s">
        <v>839</v>
      </c>
      <c r="E35" s="1" t="s">
        <v>838</v>
      </c>
      <c r="F35" s="1">
        <v>1</v>
      </c>
      <c r="G35" s="1" t="s">
        <v>19</v>
      </c>
      <c r="H35" s="1">
        <v>1</v>
      </c>
      <c r="I35" s="1">
        <v>1</v>
      </c>
      <c r="J35" s="1" t="s">
        <v>7</v>
      </c>
      <c r="K35" s="1">
        <v>0</v>
      </c>
      <c r="L35" s="1">
        <v>269</v>
      </c>
      <c r="M35" s="1" t="s">
        <v>837</v>
      </c>
      <c r="N35" s="1" t="s">
        <v>4</v>
      </c>
      <c r="O35" s="1" t="s">
        <v>3</v>
      </c>
      <c r="P35" s="1" t="s">
        <v>3</v>
      </c>
      <c r="Q35" s="1" t="s">
        <v>3</v>
      </c>
      <c r="R35" s="1" t="s">
        <v>2</v>
      </c>
      <c r="S35" s="1" t="s">
        <v>836</v>
      </c>
      <c r="T35" s="1" t="s">
        <v>835</v>
      </c>
    </row>
    <row r="36" spans="1:20" ht="44.25" x14ac:dyDescent="0.75">
      <c r="A36" s="1" t="s">
        <v>834</v>
      </c>
      <c r="B36" s="6" t="s">
        <v>833</v>
      </c>
      <c r="C36" s="1" t="s">
        <v>832</v>
      </c>
      <c r="D36" s="1" t="s">
        <v>831</v>
      </c>
      <c r="E36" s="1" t="s">
        <v>830</v>
      </c>
      <c r="F36" s="1">
        <v>1</v>
      </c>
      <c r="G36" s="1" t="s">
        <v>19</v>
      </c>
      <c r="H36" s="1">
        <v>1</v>
      </c>
      <c r="I36" s="1">
        <v>1</v>
      </c>
      <c r="J36" s="1" t="s">
        <v>41</v>
      </c>
      <c r="K36" s="1">
        <v>0</v>
      </c>
      <c r="L36" s="1">
        <v>139</v>
      </c>
      <c r="M36" s="1" t="s">
        <v>829</v>
      </c>
      <c r="N36" s="1" t="s">
        <v>4</v>
      </c>
      <c r="O36" s="1" t="s">
        <v>3</v>
      </c>
      <c r="P36" s="1" t="s">
        <v>3</v>
      </c>
      <c r="Q36" s="1" t="s">
        <v>3</v>
      </c>
      <c r="R36" s="1" t="s">
        <v>820</v>
      </c>
      <c r="S36" s="1" t="s">
        <v>828</v>
      </c>
      <c r="T36" s="1" t="s">
        <v>827</v>
      </c>
    </row>
    <row r="37" spans="1:20" ht="29.5" x14ac:dyDescent="0.75">
      <c r="A37" s="1" t="s">
        <v>826</v>
      </c>
      <c r="B37" s="6" t="s">
        <v>825</v>
      </c>
      <c r="C37" s="1" t="s">
        <v>824</v>
      </c>
      <c r="D37" s="1" t="s">
        <v>823</v>
      </c>
      <c r="E37" s="1" t="s">
        <v>822</v>
      </c>
      <c r="F37" s="1">
        <v>3</v>
      </c>
      <c r="G37" s="1" t="s">
        <v>19</v>
      </c>
      <c r="H37" s="1">
        <v>1</v>
      </c>
      <c r="I37" s="1">
        <v>1</v>
      </c>
      <c r="J37" s="1" t="s">
        <v>41</v>
      </c>
      <c r="K37" s="1">
        <v>1</v>
      </c>
      <c r="L37" s="1">
        <v>111</v>
      </c>
      <c r="M37" s="1" t="s">
        <v>821</v>
      </c>
      <c r="N37" s="1" t="s">
        <v>4</v>
      </c>
      <c r="O37" s="1" t="s">
        <v>3</v>
      </c>
      <c r="P37" s="1" t="s">
        <v>3</v>
      </c>
      <c r="Q37" s="1" t="s">
        <v>3</v>
      </c>
      <c r="R37" s="1" t="s">
        <v>820</v>
      </c>
      <c r="S37" s="1" t="s">
        <v>819</v>
      </c>
      <c r="T37" s="1" t="s">
        <v>818</v>
      </c>
    </row>
    <row r="38" spans="1:20" ht="29.5" x14ac:dyDescent="0.75">
      <c r="A38" s="1" t="s">
        <v>817</v>
      </c>
      <c r="B38" s="6" t="s">
        <v>816</v>
      </c>
      <c r="C38" s="1" t="s">
        <v>815</v>
      </c>
      <c r="D38" s="1" t="s">
        <v>814</v>
      </c>
      <c r="E38" s="1" t="s">
        <v>9</v>
      </c>
      <c r="F38" s="1">
        <v>1</v>
      </c>
      <c r="G38" s="1" t="s">
        <v>19</v>
      </c>
      <c r="H38" s="1">
        <v>1</v>
      </c>
      <c r="I38" s="1">
        <v>1</v>
      </c>
      <c r="J38" s="1" t="s">
        <v>41</v>
      </c>
      <c r="K38" s="1">
        <v>0</v>
      </c>
      <c r="L38" s="1">
        <v>111</v>
      </c>
      <c r="M38" s="1" t="s">
        <v>813</v>
      </c>
      <c r="N38" s="1" t="s">
        <v>4</v>
      </c>
      <c r="O38" s="1" t="s">
        <v>3</v>
      </c>
      <c r="P38" s="1" t="s">
        <v>3</v>
      </c>
      <c r="Q38" s="1" t="s">
        <v>3</v>
      </c>
      <c r="R38" s="1" t="s">
        <v>161</v>
      </c>
      <c r="S38" s="1" t="s">
        <v>1</v>
      </c>
      <c r="T38" s="1" t="s">
        <v>812</v>
      </c>
    </row>
    <row r="39" spans="1:20" x14ac:dyDescent="0.75">
      <c r="A39" s="1" t="s">
        <v>811</v>
      </c>
      <c r="B39" s="6" t="s">
        <v>810</v>
      </c>
      <c r="C39" s="1" t="s">
        <v>809</v>
      </c>
      <c r="D39" s="1" t="s">
        <v>808</v>
      </c>
      <c r="E39" s="1" t="s">
        <v>9</v>
      </c>
      <c r="F39" s="1">
        <v>1</v>
      </c>
      <c r="G39" s="1" t="s">
        <v>19</v>
      </c>
      <c r="H39" s="1">
        <v>1</v>
      </c>
      <c r="I39" s="1">
        <v>1</v>
      </c>
      <c r="J39" s="1" t="s">
        <v>41</v>
      </c>
      <c r="K39" s="1">
        <v>0</v>
      </c>
      <c r="L39" s="1">
        <v>1258</v>
      </c>
      <c r="M39" s="1" t="s">
        <v>807</v>
      </c>
      <c r="N39" s="1" t="s">
        <v>4</v>
      </c>
      <c r="O39" s="1" t="s">
        <v>3</v>
      </c>
      <c r="P39" s="1" t="s">
        <v>3</v>
      </c>
      <c r="Q39" s="1" t="s">
        <v>3</v>
      </c>
      <c r="R39" s="1" t="s">
        <v>293</v>
      </c>
      <c r="S39" s="1" t="s">
        <v>1</v>
      </c>
      <c r="T39" s="1" t="s">
        <v>806</v>
      </c>
    </row>
    <row r="40" spans="1:20" x14ac:dyDescent="0.75">
      <c r="A40" s="1" t="s">
        <v>805</v>
      </c>
      <c r="B40" s="6" t="s">
        <v>804</v>
      </c>
      <c r="C40" s="1" t="s">
        <v>803</v>
      </c>
      <c r="D40" s="1" t="s">
        <v>802</v>
      </c>
      <c r="E40" s="1" t="s">
        <v>9</v>
      </c>
      <c r="F40" s="1">
        <v>1</v>
      </c>
      <c r="G40" s="1" t="s">
        <v>19</v>
      </c>
      <c r="H40" s="1">
        <v>2</v>
      </c>
      <c r="I40" s="1">
        <v>3</v>
      </c>
      <c r="J40" s="1" t="s">
        <v>41</v>
      </c>
      <c r="K40" s="1">
        <v>0</v>
      </c>
      <c r="L40" s="1">
        <f>2968+7140</f>
        <v>10108</v>
      </c>
      <c r="M40" s="1" t="s">
        <v>801</v>
      </c>
      <c r="N40" s="1" t="s">
        <v>33</v>
      </c>
      <c r="O40" s="1">
        <v>1</v>
      </c>
      <c r="P40" s="1" t="s">
        <v>1</v>
      </c>
      <c r="Q40" s="1" t="s">
        <v>800</v>
      </c>
      <c r="R40" s="1" t="s">
        <v>3</v>
      </c>
      <c r="S40" s="1" t="s">
        <v>3</v>
      </c>
      <c r="T40" s="1" t="s">
        <v>3</v>
      </c>
    </row>
    <row r="41" spans="1:20" x14ac:dyDescent="0.75">
      <c r="A41" s="1" t="s">
        <v>799</v>
      </c>
      <c r="B41" s="6" t="s">
        <v>798</v>
      </c>
      <c r="C41" s="1" t="s">
        <v>797</v>
      </c>
      <c r="D41" s="1" t="s">
        <v>796</v>
      </c>
      <c r="E41" s="1" t="s">
        <v>9</v>
      </c>
      <c r="F41" s="1">
        <v>1</v>
      </c>
      <c r="G41" s="1" t="s">
        <v>8</v>
      </c>
      <c r="H41" s="1">
        <v>2</v>
      </c>
      <c r="I41" s="1">
        <v>2</v>
      </c>
      <c r="J41" s="1" t="s">
        <v>7</v>
      </c>
      <c r="K41" s="1">
        <v>0</v>
      </c>
      <c r="L41" s="1">
        <f>273+237+184+89</f>
        <v>783</v>
      </c>
      <c r="M41" s="1" t="s">
        <v>795</v>
      </c>
      <c r="N41" s="1" t="s">
        <v>4</v>
      </c>
      <c r="O41" s="1" t="s">
        <v>3</v>
      </c>
      <c r="P41" s="1" t="s">
        <v>3</v>
      </c>
      <c r="Q41" s="1" t="s">
        <v>3</v>
      </c>
      <c r="R41" s="1" t="s">
        <v>81</v>
      </c>
      <c r="S41" s="1" t="s">
        <v>1</v>
      </c>
      <c r="T41" s="1" t="s">
        <v>794</v>
      </c>
    </row>
    <row r="42" spans="1:20" ht="29.5" x14ac:dyDescent="0.75">
      <c r="A42" s="1" t="s">
        <v>793</v>
      </c>
      <c r="B42" s="6" t="s">
        <v>792</v>
      </c>
      <c r="C42" s="1" t="s">
        <v>791</v>
      </c>
      <c r="D42" s="1" t="s">
        <v>790</v>
      </c>
      <c r="E42" s="1" t="s">
        <v>9</v>
      </c>
      <c r="F42" s="1">
        <v>1</v>
      </c>
      <c r="G42" s="1" t="s">
        <v>19</v>
      </c>
      <c r="H42" s="1">
        <v>1</v>
      </c>
      <c r="I42" s="1">
        <v>1</v>
      </c>
      <c r="J42" s="1" t="s">
        <v>7</v>
      </c>
      <c r="K42" s="1">
        <v>0</v>
      </c>
      <c r="L42" s="1">
        <v>6447</v>
      </c>
      <c r="M42" s="1" t="s">
        <v>789</v>
      </c>
      <c r="N42" s="1" t="s">
        <v>4</v>
      </c>
      <c r="O42" s="1" t="s">
        <v>3</v>
      </c>
      <c r="P42" s="1" t="s">
        <v>3</v>
      </c>
      <c r="Q42" s="1" t="s">
        <v>3</v>
      </c>
      <c r="R42" s="1" t="s">
        <v>81</v>
      </c>
      <c r="S42" s="1" t="s">
        <v>1</v>
      </c>
      <c r="T42" s="1" t="s">
        <v>788</v>
      </c>
    </row>
    <row r="43" spans="1:20" x14ac:dyDescent="0.75">
      <c r="A43" s="1" t="s">
        <v>787</v>
      </c>
      <c r="B43" s="6" t="s">
        <v>786</v>
      </c>
      <c r="C43" s="1" t="s">
        <v>785</v>
      </c>
      <c r="D43" s="1" t="s">
        <v>784</v>
      </c>
      <c r="E43" s="1" t="s">
        <v>141</v>
      </c>
      <c r="F43" s="1">
        <v>1</v>
      </c>
      <c r="G43" s="1" t="s">
        <v>8</v>
      </c>
      <c r="H43" s="1">
        <v>2</v>
      </c>
      <c r="I43" s="1">
        <v>3</v>
      </c>
      <c r="J43" s="1" t="s">
        <v>41</v>
      </c>
      <c r="K43" s="1">
        <v>2</v>
      </c>
      <c r="L43" s="1">
        <v>1300</v>
      </c>
      <c r="M43" s="1" t="s">
        <v>783</v>
      </c>
      <c r="N43" s="1" t="s">
        <v>4</v>
      </c>
      <c r="O43" s="1" t="s">
        <v>3</v>
      </c>
      <c r="P43" s="1" t="s">
        <v>3</v>
      </c>
      <c r="Q43" s="1" t="s">
        <v>3</v>
      </c>
      <c r="R43" s="1" t="s">
        <v>283</v>
      </c>
      <c r="S43" s="1" t="s">
        <v>1</v>
      </c>
      <c r="T43" s="1" t="s">
        <v>782</v>
      </c>
    </row>
    <row r="44" spans="1:20" x14ac:dyDescent="0.75">
      <c r="A44" s="1" t="s">
        <v>781</v>
      </c>
      <c r="B44" s="6" t="s">
        <v>780</v>
      </c>
      <c r="C44" s="1" t="s">
        <v>779</v>
      </c>
      <c r="D44" s="1" t="s">
        <v>778</v>
      </c>
      <c r="E44" s="1" t="s">
        <v>777</v>
      </c>
      <c r="F44" s="1">
        <v>1</v>
      </c>
      <c r="G44" s="1" t="s">
        <v>19</v>
      </c>
      <c r="H44" s="1">
        <v>2</v>
      </c>
      <c r="I44" s="1">
        <v>1</v>
      </c>
      <c r="J44" s="1" t="s">
        <v>41</v>
      </c>
      <c r="K44" s="1">
        <v>1</v>
      </c>
      <c r="L44" s="1">
        <v>2604</v>
      </c>
      <c r="M44" s="1" t="s">
        <v>776</v>
      </c>
      <c r="N44" s="1" t="s">
        <v>4</v>
      </c>
      <c r="O44" s="1" t="s">
        <v>3</v>
      </c>
      <c r="P44" s="1" t="s">
        <v>3</v>
      </c>
      <c r="Q44" s="1" t="s">
        <v>3</v>
      </c>
      <c r="R44" s="1" t="s">
        <v>17</v>
      </c>
      <c r="S44" s="1" t="s">
        <v>1</v>
      </c>
      <c r="T44" s="1" t="s">
        <v>775</v>
      </c>
    </row>
    <row r="45" spans="1:20" x14ac:dyDescent="0.75">
      <c r="A45" s="8" t="s">
        <v>774</v>
      </c>
      <c r="B45" s="10" t="s">
        <v>773</v>
      </c>
      <c r="C45" s="8" t="s">
        <v>772</v>
      </c>
      <c r="D45" s="8" t="s">
        <v>28</v>
      </c>
      <c r="E45" s="8" t="s">
        <v>9</v>
      </c>
      <c r="F45" s="8">
        <v>1</v>
      </c>
      <c r="G45" s="8" t="s">
        <v>19</v>
      </c>
      <c r="H45" s="8">
        <v>1</v>
      </c>
      <c r="I45" s="8">
        <v>1</v>
      </c>
      <c r="J45" s="8" t="s">
        <v>41</v>
      </c>
      <c r="K45" s="8">
        <v>0</v>
      </c>
      <c r="L45" s="1">
        <v>24552</v>
      </c>
      <c r="M45" s="1" t="s">
        <v>771</v>
      </c>
      <c r="N45" s="8" t="s">
        <v>33</v>
      </c>
      <c r="O45" s="8">
        <v>1</v>
      </c>
      <c r="P45" s="8" t="s">
        <v>1</v>
      </c>
      <c r="Q45" s="1" t="s">
        <v>770</v>
      </c>
      <c r="R45" s="8" t="s">
        <v>3</v>
      </c>
      <c r="S45" s="8" t="s">
        <v>3</v>
      </c>
      <c r="T45" s="8" t="s">
        <v>3</v>
      </c>
    </row>
    <row r="46" spans="1:20" x14ac:dyDescent="0.75">
      <c r="A46" s="8"/>
      <c r="B46" s="10"/>
      <c r="C46" s="8"/>
      <c r="D46" s="8"/>
      <c r="E46" s="8"/>
      <c r="F46" s="8"/>
      <c r="G46" s="8"/>
      <c r="H46" s="8"/>
      <c r="I46" s="8"/>
      <c r="J46" s="8"/>
      <c r="K46" s="8"/>
      <c r="L46" s="1">
        <v>37043</v>
      </c>
      <c r="M46" s="1" t="s">
        <v>769</v>
      </c>
      <c r="N46" s="8"/>
      <c r="O46" s="8"/>
      <c r="P46" s="8"/>
      <c r="Q46" s="1" t="s">
        <v>768</v>
      </c>
      <c r="R46" s="8"/>
      <c r="S46" s="8"/>
      <c r="T46" s="8"/>
    </row>
    <row r="47" spans="1:20" x14ac:dyDescent="0.75">
      <c r="A47" s="8"/>
      <c r="B47" s="10"/>
      <c r="C47" s="8"/>
      <c r="D47" s="8"/>
      <c r="E47" s="8"/>
      <c r="F47" s="8"/>
      <c r="G47" s="8"/>
      <c r="H47" s="8"/>
      <c r="I47" s="8"/>
      <c r="J47" s="8"/>
      <c r="K47" s="8"/>
      <c r="L47" s="1">
        <v>42461</v>
      </c>
      <c r="M47" s="1" t="s">
        <v>767</v>
      </c>
      <c r="N47" s="8"/>
      <c r="O47" s="8"/>
      <c r="P47" s="8"/>
      <c r="Q47" s="1" t="s">
        <v>766</v>
      </c>
      <c r="R47" s="8"/>
      <c r="S47" s="8"/>
      <c r="T47" s="8"/>
    </row>
    <row r="48" spans="1:20" x14ac:dyDescent="0.75">
      <c r="A48" s="8"/>
      <c r="B48" s="10"/>
      <c r="C48" s="8"/>
      <c r="D48" s="8"/>
      <c r="E48" s="8"/>
      <c r="F48" s="8"/>
      <c r="G48" s="8"/>
      <c r="H48" s="8"/>
      <c r="I48" s="8"/>
      <c r="J48" s="8"/>
      <c r="K48" s="8"/>
      <c r="L48" s="1">
        <v>40454</v>
      </c>
      <c r="M48" s="1" t="s">
        <v>765</v>
      </c>
      <c r="N48" s="8"/>
      <c r="O48" s="8"/>
      <c r="P48" s="8"/>
      <c r="Q48" s="1" t="s">
        <v>764</v>
      </c>
      <c r="R48" s="8"/>
      <c r="S48" s="8"/>
      <c r="T48" s="8"/>
    </row>
    <row r="49" spans="1:20" x14ac:dyDescent="0.75">
      <c r="A49" s="8"/>
      <c r="B49" s="10" t="s">
        <v>763</v>
      </c>
      <c r="C49" s="8" t="s">
        <v>755</v>
      </c>
      <c r="D49" s="8"/>
      <c r="E49" s="8"/>
      <c r="F49" s="8"/>
      <c r="G49" s="8"/>
      <c r="H49" s="8"/>
      <c r="I49" s="8"/>
      <c r="J49" s="8"/>
      <c r="K49" s="8"/>
      <c r="L49" s="1">
        <f>20647+10345</f>
        <v>30992</v>
      </c>
      <c r="M49" s="1" t="s">
        <v>762</v>
      </c>
      <c r="N49" s="8"/>
      <c r="O49" s="8">
        <v>1</v>
      </c>
      <c r="P49" s="8"/>
      <c r="Q49" s="1" t="s">
        <v>761</v>
      </c>
      <c r="R49" s="8"/>
      <c r="S49" s="8"/>
      <c r="T49" s="8"/>
    </row>
    <row r="50" spans="1:20" x14ac:dyDescent="0.75">
      <c r="A50" s="8"/>
      <c r="B50" s="10"/>
      <c r="C50" s="8"/>
      <c r="D50" s="8"/>
      <c r="E50" s="8"/>
      <c r="F50" s="8"/>
      <c r="G50" s="8"/>
      <c r="H50" s="8"/>
      <c r="I50" s="8"/>
      <c r="J50" s="8"/>
      <c r="K50" s="8"/>
      <c r="L50" s="1">
        <f>18836+9523</f>
        <v>28359</v>
      </c>
      <c r="M50" s="1" t="s">
        <v>760</v>
      </c>
      <c r="N50" s="8"/>
      <c r="O50" s="8"/>
      <c r="P50" s="8"/>
      <c r="Q50" s="1" t="s">
        <v>759</v>
      </c>
      <c r="R50" s="8"/>
      <c r="S50" s="8"/>
      <c r="T50" s="8"/>
    </row>
    <row r="51" spans="1:20" ht="29.5" x14ac:dyDescent="0.75">
      <c r="A51" s="8"/>
      <c r="B51" s="6" t="s">
        <v>750</v>
      </c>
      <c r="C51" s="1" t="s">
        <v>749</v>
      </c>
      <c r="D51" s="8"/>
      <c r="E51" s="8"/>
      <c r="F51" s="8"/>
      <c r="G51" s="8"/>
      <c r="H51" s="8"/>
      <c r="I51" s="8"/>
      <c r="J51" s="8"/>
      <c r="K51" s="8"/>
      <c r="L51" s="1">
        <f>19313+10174</f>
        <v>29487</v>
      </c>
      <c r="M51" s="9" t="s">
        <v>758</v>
      </c>
      <c r="N51" s="8"/>
      <c r="O51" s="8"/>
      <c r="P51" s="8"/>
      <c r="Q51" s="1" t="s">
        <v>757</v>
      </c>
      <c r="R51" s="8"/>
      <c r="S51" s="8"/>
      <c r="T51" s="8"/>
    </row>
    <row r="52" spans="1:20" x14ac:dyDescent="0.75">
      <c r="A52" s="8"/>
      <c r="B52" s="10" t="s">
        <v>756</v>
      </c>
      <c r="C52" s="8" t="s">
        <v>755</v>
      </c>
      <c r="D52" s="8"/>
      <c r="E52" s="8"/>
      <c r="F52" s="8"/>
      <c r="G52" s="8"/>
      <c r="H52" s="8"/>
      <c r="I52" s="8"/>
      <c r="J52" s="8"/>
      <c r="K52" s="8"/>
      <c r="L52" s="1">
        <f>19687+9144</f>
        <v>28831</v>
      </c>
      <c r="M52" s="9" t="s">
        <v>754</v>
      </c>
      <c r="N52" s="8"/>
      <c r="O52" s="8"/>
      <c r="P52" s="8"/>
      <c r="Q52" s="1" t="s">
        <v>753</v>
      </c>
      <c r="R52" s="8"/>
      <c r="S52" s="8"/>
      <c r="T52" s="8"/>
    </row>
    <row r="53" spans="1:20" x14ac:dyDescent="0.75">
      <c r="A53" s="8"/>
      <c r="B53" s="10"/>
      <c r="C53" s="8"/>
      <c r="D53" s="8"/>
      <c r="E53" s="8"/>
      <c r="F53" s="8"/>
      <c r="G53" s="8"/>
      <c r="H53" s="8"/>
      <c r="I53" s="8"/>
      <c r="J53" s="8"/>
      <c r="K53" s="8"/>
      <c r="L53" s="1">
        <f>19353+9504</f>
        <v>28857</v>
      </c>
      <c r="M53" s="9" t="s">
        <v>752</v>
      </c>
      <c r="N53" s="8"/>
      <c r="O53" s="8"/>
      <c r="P53" s="8"/>
      <c r="Q53" s="1" t="s">
        <v>751</v>
      </c>
      <c r="R53" s="8"/>
      <c r="S53" s="8"/>
      <c r="T53" s="8"/>
    </row>
    <row r="54" spans="1:20" x14ac:dyDescent="0.75">
      <c r="A54" s="8"/>
      <c r="B54" s="10" t="s">
        <v>750</v>
      </c>
      <c r="C54" s="8" t="s">
        <v>749</v>
      </c>
      <c r="D54" s="8"/>
      <c r="E54" s="8"/>
      <c r="F54" s="8"/>
      <c r="G54" s="8"/>
      <c r="H54" s="8"/>
      <c r="I54" s="8"/>
      <c r="J54" s="8"/>
      <c r="K54" s="8"/>
      <c r="L54" s="1">
        <f>20088+10182</f>
        <v>30270</v>
      </c>
      <c r="M54" s="1" t="s">
        <v>748</v>
      </c>
      <c r="N54" s="8"/>
      <c r="O54" s="8"/>
      <c r="P54" s="8"/>
      <c r="Q54" s="1" t="s">
        <v>747</v>
      </c>
      <c r="R54" s="8"/>
      <c r="S54" s="8"/>
      <c r="T54" s="8"/>
    </row>
    <row r="55" spans="1:20" x14ac:dyDescent="0.75">
      <c r="A55" s="8"/>
      <c r="B55" s="10"/>
      <c r="C55" s="8"/>
      <c r="D55" s="8"/>
      <c r="E55" s="8"/>
      <c r="F55" s="8"/>
      <c r="G55" s="8"/>
      <c r="H55" s="8"/>
      <c r="I55" s="8"/>
      <c r="J55" s="8"/>
      <c r="K55" s="8"/>
      <c r="L55" s="1">
        <f>13635+7195</f>
        <v>20830</v>
      </c>
      <c r="M55" s="1" t="s">
        <v>746</v>
      </c>
      <c r="N55" s="8"/>
      <c r="O55" s="8"/>
      <c r="P55" s="8"/>
      <c r="Q55" s="1" t="s">
        <v>745</v>
      </c>
      <c r="R55" s="8"/>
      <c r="S55" s="8"/>
      <c r="T55" s="8"/>
    </row>
    <row r="56" spans="1:20" ht="29.5" x14ac:dyDescent="0.75">
      <c r="A56" s="1" t="s">
        <v>744</v>
      </c>
      <c r="B56" s="6" t="s">
        <v>743</v>
      </c>
      <c r="C56" s="1" t="s">
        <v>742</v>
      </c>
      <c r="D56" s="1" t="s">
        <v>741</v>
      </c>
      <c r="E56" s="1" t="s">
        <v>141</v>
      </c>
      <c r="F56" s="1">
        <v>1</v>
      </c>
      <c r="G56" s="1" t="s">
        <v>19</v>
      </c>
      <c r="H56" s="1">
        <v>2</v>
      </c>
      <c r="I56" s="1">
        <v>1</v>
      </c>
      <c r="J56" s="1" t="s">
        <v>18</v>
      </c>
      <c r="K56" s="1">
        <v>0</v>
      </c>
      <c r="L56" s="1" t="s">
        <v>740</v>
      </c>
      <c r="M56" s="1" t="s">
        <v>739</v>
      </c>
      <c r="N56" s="1" t="s">
        <v>177</v>
      </c>
      <c r="O56" s="1">
        <v>1</v>
      </c>
      <c r="P56" s="1" t="s">
        <v>1</v>
      </c>
      <c r="Q56" s="1" t="s">
        <v>738</v>
      </c>
      <c r="R56" s="1" t="s">
        <v>17</v>
      </c>
      <c r="S56" s="1" t="s">
        <v>1</v>
      </c>
      <c r="T56" s="1" t="s">
        <v>737</v>
      </c>
    </row>
    <row r="57" spans="1:20" ht="44.25" x14ac:dyDescent="0.75">
      <c r="A57" s="1" t="s">
        <v>736</v>
      </c>
      <c r="B57" s="6" t="s">
        <v>735</v>
      </c>
      <c r="C57" s="1" t="s">
        <v>734</v>
      </c>
      <c r="D57" s="1" t="s">
        <v>733</v>
      </c>
      <c r="E57" s="1" t="s">
        <v>9</v>
      </c>
      <c r="F57" s="1">
        <v>1</v>
      </c>
      <c r="G57" s="1" t="s">
        <v>19</v>
      </c>
      <c r="H57" s="1">
        <v>1</v>
      </c>
      <c r="I57" s="1">
        <v>1</v>
      </c>
      <c r="J57" s="1" t="s">
        <v>41</v>
      </c>
      <c r="K57" s="1">
        <v>0</v>
      </c>
      <c r="L57" s="1" t="s">
        <v>732</v>
      </c>
      <c r="M57" s="9">
        <v>43952</v>
      </c>
      <c r="N57" s="1" t="s">
        <v>177</v>
      </c>
      <c r="O57" s="1">
        <v>1</v>
      </c>
      <c r="P57" s="1" t="s">
        <v>731</v>
      </c>
      <c r="Q57" s="1" t="s">
        <v>730</v>
      </c>
      <c r="R57" s="1" t="s">
        <v>729</v>
      </c>
      <c r="S57" s="1" t="s">
        <v>728</v>
      </c>
      <c r="T57" s="1" t="s">
        <v>727</v>
      </c>
    </row>
    <row r="58" spans="1:20" ht="29.5" x14ac:dyDescent="0.75">
      <c r="A58" s="1" t="s">
        <v>726</v>
      </c>
      <c r="B58" s="6" t="s">
        <v>725</v>
      </c>
      <c r="C58" s="1" t="s">
        <v>724</v>
      </c>
      <c r="D58" s="1" t="s">
        <v>723</v>
      </c>
      <c r="E58" s="1" t="s">
        <v>141</v>
      </c>
      <c r="F58" s="1">
        <v>1</v>
      </c>
      <c r="G58" s="1" t="s">
        <v>8</v>
      </c>
      <c r="H58" s="1">
        <v>2</v>
      </c>
      <c r="I58" s="1">
        <v>2</v>
      </c>
      <c r="J58" s="1" t="s">
        <v>7</v>
      </c>
      <c r="K58" s="1">
        <v>0</v>
      </c>
      <c r="L58" s="1">
        <v>43284</v>
      </c>
      <c r="M58" s="1" t="s">
        <v>722</v>
      </c>
      <c r="N58" s="1" t="s">
        <v>4</v>
      </c>
      <c r="O58" s="1" t="s">
        <v>3</v>
      </c>
      <c r="P58" s="1" t="s">
        <v>3</v>
      </c>
      <c r="Q58" s="1" t="s">
        <v>3</v>
      </c>
      <c r="R58" s="1" t="s">
        <v>17</v>
      </c>
      <c r="S58" s="1" t="s">
        <v>1</v>
      </c>
      <c r="T58" s="1" t="s">
        <v>721</v>
      </c>
    </row>
    <row r="59" spans="1:20" x14ac:dyDescent="0.75">
      <c r="A59" s="1" t="s">
        <v>720</v>
      </c>
      <c r="B59" s="6" t="s">
        <v>719</v>
      </c>
      <c r="C59" s="1" t="s">
        <v>718</v>
      </c>
      <c r="D59" s="1" t="s">
        <v>717</v>
      </c>
      <c r="E59" s="1" t="s">
        <v>9</v>
      </c>
      <c r="F59" s="1">
        <v>1</v>
      </c>
      <c r="G59" s="1" t="s">
        <v>8</v>
      </c>
      <c r="H59" s="1">
        <v>2</v>
      </c>
      <c r="I59" s="1">
        <v>3</v>
      </c>
      <c r="J59" s="1" t="s">
        <v>7</v>
      </c>
      <c r="K59" s="1">
        <v>0</v>
      </c>
      <c r="L59" s="1">
        <f>25859+22544+20199</f>
        <v>68602</v>
      </c>
      <c r="M59" s="1" t="s">
        <v>716</v>
      </c>
      <c r="N59" s="1" t="s">
        <v>33</v>
      </c>
      <c r="O59" s="1">
        <v>3</v>
      </c>
      <c r="P59" s="1" t="s">
        <v>1</v>
      </c>
      <c r="Q59" s="1" t="s">
        <v>715</v>
      </c>
      <c r="R59" s="1" t="s">
        <v>3</v>
      </c>
      <c r="S59" s="1" t="s">
        <v>3</v>
      </c>
      <c r="T59" s="1" t="s">
        <v>3</v>
      </c>
    </row>
    <row r="60" spans="1:20" ht="44.25" x14ac:dyDescent="0.75">
      <c r="A60" s="1" t="s">
        <v>714</v>
      </c>
      <c r="B60" s="6" t="s">
        <v>713</v>
      </c>
      <c r="C60" s="1" t="s">
        <v>712</v>
      </c>
      <c r="D60" s="1" t="s">
        <v>711</v>
      </c>
      <c r="E60" s="1" t="s">
        <v>124</v>
      </c>
      <c r="F60" s="1">
        <v>1</v>
      </c>
      <c r="G60" s="1" t="s">
        <v>19</v>
      </c>
      <c r="H60" s="1">
        <v>1</v>
      </c>
      <c r="I60" s="1">
        <v>1</v>
      </c>
      <c r="J60" s="1" t="s">
        <v>41</v>
      </c>
      <c r="K60" s="1">
        <v>0</v>
      </c>
      <c r="L60" s="1">
        <v>206</v>
      </c>
      <c r="M60" s="1" t="s">
        <v>710</v>
      </c>
      <c r="N60" s="1" t="s">
        <v>4</v>
      </c>
      <c r="O60" s="1" t="s">
        <v>3</v>
      </c>
      <c r="P60" s="1" t="s">
        <v>3</v>
      </c>
      <c r="Q60" s="1" t="s">
        <v>3</v>
      </c>
      <c r="R60" s="1" t="s">
        <v>709</v>
      </c>
      <c r="S60" s="1" t="s">
        <v>708</v>
      </c>
      <c r="T60" s="1" t="s">
        <v>707</v>
      </c>
    </row>
    <row r="61" spans="1:20" ht="29.5" x14ac:dyDescent="0.75">
      <c r="A61" s="1" t="s">
        <v>706</v>
      </c>
      <c r="B61" s="6" t="s">
        <v>705</v>
      </c>
      <c r="C61" s="1" t="s">
        <v>704</v>
      </c>
      <c r="D61" s="1" t="s">
        <v>703</v>
      </c>
      <c r="E61" s="1" t="s">
        <v>141</v>
      </c>
      <c r="F61" s="1">
        <v>1</v>
      </c>
      <c r="G61" s="1" t="s">
        <v>19</v>
      </c>
      <c r="H61" s="1">
        <v>2</v>
      </c>
      <c r="I61" s="1">
        <v>1</v>
      </c>
      <c r="J61" s="1" t="s">
        <v>7</v>
      </c>
      <c r="K61" s="1">
        <v>2</v>
      </c>
      <c r="L61" s="1">
        <f>37+63+67</f>
        <v>167</v>
      </c>
      <c r="M61" s="1" t="s">
        <v>702</v>
      </c>
      <c r="N61" s="1" t="s">
        <v>33</v>
      </c>
      <c r="O61" s="1" t="s">
        <v>3</v>
      </c>
      <c r="P61" s="1" t="s">
        <v>3</v>
      </c>
      <c r="Q61" s="1" t="s">
        <v>3</v>
      </c>
      <c r="R61" s="1" t="s">
        <v>701</v>
      </c>
      <c r="S61" s="1" t="s">
        <v>1</v>
      </c>
      <c r="T61" s="1" t="s">
        <v>700</v>
      </c>
    </row>
    <row r="62" spans="1:20" x14ac:dyDescent="0.75">
      <c r="A62" s="1" t="s">
        <v>699</v>
      </c>
      <c r="B62" s="6" t="s">
        <v>698</v>
      </c>
      <c r="C62" s="1" t="s">
        <v>697</v>
      </c>
      <c r="D62" s="1" t="s">
        <v>696</v>
      </c>
      <c r="E62" s="1" t="s">
        <v>695</v>
      </c>
      <c r="F62" s="1">
        <v>1</v>
      </c>
      <c r="G62" s="1" t="s">
        <v>19</v>
      </c>
      <c r="H62" s="1">
        <v>2</v>
      </c>
      <c r="I62" s="1">
        <v>1</v>
      </c>
      <c r="J62" s="1" t="s">
        <v>7</v>
      </c>
      <c r="K62" s="1">
        <v>0</v>
      </c>
      <c r="L62" s="1">
        <v>325</v>
      </c>
      <c r="M62" s="1" t="s">
        <v>694</v>
      </c>
      <c r="N62" s="1" t="s">
        <v>4</v>
      </c>
      <c r="O62" s="1" t="s">
        <v>3</v>
      </c>
      <c r="P62" s="1" t="s">
        <v>3</v>
      </c>
      <c r="Q62" s="1" t="s">
        <v>3</v>
      </c>
      <c r="R62" s="1" t="s">
        <v>161</v>
      </c>
      <c r="S62" s="1" t="s">
        <v>1</v>
      </c>
      <c r="T62" s="1" t="s">
        <v>693</v>
      </c>
    </row>
    <row r="63" spans="1:20" x14ac:dyDescent="0.75">
      <c r="A63" s="1" t="s">
        <v>692</v>
      </c>
      <c r="B63" s="6" t="s">
        <v>691</v>
      </c>
      <c r="C63" s="1" t="s">
        <v>690</v>
      </c>
      <c r="D63" s="1" t="s">
        <v>689</v>
      </c>
      <c r="E63" s="1" t="s">
        <v>9</v>
      </c>
      <c r="F63" s="1">
        <v>1</v>
      </c>
      <c r="G63" s="1" t="s">
        <v>8</v>
      </c>
      <c r="H63" s="1">
        <v>2</v>
      </c>
      <c r="I63" s="1">
        <v>2</v>
      </c>
      <c r="J63" s="1" t="s">
        <v>41</v>
      </c>
      <c r="K63" s="1">
        <v>0</v>
      </c>
      <c r="L63" s="1">
        <f>557+764</f>
        <v>1321</v>
      </c>
      <c r="M63" s="1" t="s">
        <v>688</v>
      </c>
      <c r="N63" s="1" t="s">
        <v>33</v>
      </c>
      <c r="O63" s="1">
        <v>3</v>
      </c>
      <c r="P63" s="1" t="s">
        <v>1</v>
      </c>
      <c r="Q63" s="1" t="s">
        <v>687</v>
      </c>
      <c r="R63" s="1" t="s">
        <v>3</v>
      </c>
      <c r="S63" s="1" t="s">
        <v>3</v>
      </c>
      <c r="T63" s="1" t="s">
        <v>3</v>
      </c>
    </row>
    <row r="64" spans="1:20" ht="29.5" x14ac:dyDescent="0.75">
      <c r="A64" s="1" t="s">
        <v>686</v>
      </c>
      <c r="B64" s="6" t="s">
        <v>685</v>
      </c>
      <c r="C64" s="1" t="s">
        <v>684</v>
      </c>
      <c r="D64" s="1" t="s">
        <v>683</v>
      </c>
      <c r="E64" s="1" t="s">
        <v>9</v>
      </c>
      <c r="F64" s="1">
        <v>1</v>
      </c>
      <c r="G64" s="1" t="s">
        <v>19</v>
      </c>
      <c r="H64" s="1">
        <v>1</v>
      </c>
      <c r="I64" s="1">
        <v>1</v>
      </c>
      <c r="J64" s="1" t="s">
        <v>7</v>
      </c>
      <c r="K64" s="1">
        <v>0</v>
      </c>
      <c r="L64" s="1" t="s">
        <v>6</v>
      </c>
      <c r="M64" s="1" t="s">
        <v>682</v>
      </c>
      <c r="N64" s="1" t="s">
        <v>4</v>
      </c>
      <c r="O64" s="1" t="s">
        <v>3</v>
      </c>
      <c r="P64" s="1" t="s">
        <v>3</v>
      </c>
      <c r="Q64" s="1" t="s">
        <v>3</v>
      </c>
      <c r="R64" s="1" t="s">
        <v>161</v>
      </c>
      <c r="S64" s="1" t="s">
        <v>1</v>
      </c>
      <c r="T64" s="1" t="s">
        <v>681</v>
      </c>
    </row>
    <row r="65" spans="1:20" x14ac:dyDescent="0.75">
      <c r="A65" s="1" t="s">
        <v>680</v>
      </c>
      <c r="B65" s="6" t="s">
        <v>679</v>
      </c>
      <c r="C65" s="1" t="s">
        <v>678</v>
      </c>
      <c r="D65" s="1" t="s">
        <v>411</v>
      </c>
      <c r="E65" s="1" t="s">
        <v>9</v>
      </c>
      <c r="F65" s="1">
        <v>1</v>
      </c>
      <c r="G65" s="1" t="s">
        <v>19</v>
      </c>
      <c r="H65" s="1" t="s">
        <v>677</v>
      </c>
      <c r="I65" s="1">
        <v>1</v>
      </c>
      <c r="J65" s="1" t="s">
        <v>7</v>
      </c>
      <c r="K65" s="1">
        <v>0</v>
      </c>
      <c r="L65" s="1">
        <v>2799</v>
      </c>
      <c r="M65" s="1" t="s">
        <v>676</v>
      </c>
      <c r="N65" s="1" t="s">
        <v>33</v>
      </c>
      <c r="O65" s="1">
        <v>1</v>
      </c>
      <c r="P65" s="1" t="s">
        <v>1</v>
      </c>
      <c r="Q65" s="1" t="s">
        <v>675</v>
      </c>
      <c r="R65" s="1" t="s">
        <v>3</v>
      </c>
      <c r="S65" s="1" t="s">
        <v>3</v>
      </c>
      <c r="T65" s="1" t="s">
        <v>3</v>
      </c>
    </row>
    <row r="66" spans="1:20" ht="29.5" x14ac:dyDescent="0.75">
      <c r="A66" s="1" t="s">
        <v>674</v>
      </c>
      <c r="B66" s="6" t="s">
        <v>673</v>
      </c>
      <c r="C66" s="1" t="s">
        <v>672</v>
      </c>
      <c r="D66" s="1" t="s">
        <v>671</v>
      </c>
      <c r="E66" s="1" t="s">
        <v>141</v>
      </c>
      <c r="F66" s="1">
        <v>1</v>
      </c>
      <c r="G66" s="1" t="s">
        <v>19</v>
      </c>
      <c r="H66" s="1">
        <v>2</v>
      </c>
      <c r="I66" s="1">
        <v>2</v>
      </c>
      <c r="J66" s="1" t="s">
        <v>7</v>
      </c>
      <c r="K66" s="1">
        <v>0</v>
      </c>
      <c r="L66" s="1">
        <v>489</v>
      </c>
      <c r="M66" s="1" t="s">
        <v>670</v>
      </c>
      <c r="N66" s="1" t="s">
        <v>4</v>
      </c>
      <c r="O66" s="1" t="s">
        <v>3</v>
      </c>
      <c r="P66" s="1" t="s">
        <v>3</v>
      </c>
      <c r="Q66" s="1" t="s">
        <v>3</v>
      </c>
      <c r="R66" s="1" t="s">
        <v>17</v>
      </c>
      <c r="S66" s="1" t="s">
        <v>1</v>
      </c>
      <c r="T66" s="1" t="s">
        <v>669</v>
      </c>
    </row>
    <row r="67" spans="1:20" x14ac:dyDescent="0.75">
      <c r="A67" s="1" t="s">
        <v>668</v>
      </c>
      <c r="B67" s="6" t="s">
        <v>667</v>
      </c>
      <c r="C67" s="1" t="s">
        <v>666</v>
      </c>
      <c r="D67" s="1" t="s">
        <v>665</v>
      </c>
      <c r="E67" s="1" t="s">
        <v>141</v>
      </c>
      <c r="F67" s="1">
        <v>1</v>
      </c>
      <c r="G67" s="1" t="s">
        <v>8</v>
      </c>
      <c r="H67" s="1">
        <v>2</v>
      </c>
      <c r="I67" s="1">
        <v>1</v>
      </c>
      <c r="J67" s="1" t="s">
        <v>41</v>
      </c>
      <c r="K67" s="1">
        <v>0</v>
      </c>
      <c r="L67" s="1">
        <v>144</v>
      </c>
      <c r="M67" s="1" t="s">
        <v>664</v>
      </c>
      <c r="N67" s="1" t="s">
        <v>33</v>
      </c>
      <c r="O67" s="1">
        <v>1</v>
      </c>
      <c r="P67" s="1" t="s">
        <v>1</v>
      </c>
      <c r="Q67" s="1" t="s">
        <v>663</v>
      </c>
      <c r="R67" s="1" t="s">
        <v>3</v>
      </c>
      <c r="S67" s="1" t="s">
        <v>3</v>
      </c>
      <c r="T67" s="1" t="s">
        <v>3</v>
      </c>
    </row>
    <row r="68" spans="1:20" x14ac:dyDescent="0.75">
      <c r="A68" s="8" t="s">
        <v>662</v>
      </c>
      <c r="B68" s="10" t="s">
        <v>661</v>
      </c>
      <c r="C68" s="8" t="s">
        <v>660</v>
      </c>
      <c r="D68" s="8" t="s">
        <v>659</v>
      </c>
      <c r="E68" s="8" t="s">
        <v>9</v>
      </c>
      <c r="F68" s="8">
        <v>1</v>
      </c>
      <c r="G68" s="8" t="s">
        <v>19</v>
      </c>
      <c r="H68" s="8">
        <v>1</v>
      </c>
      <c r="I68" s="8">
        <v>1</v>
      </c>
      <c r="J68" s="8" t="s">
        <v>7</v>
      </c>
      <c r="K68" s="8">
        <v>0</v>
      </c>
      <c r="L68" s="1">
        <v>1374</v>
      </c>
      <c r="M68" s="9">
        <v>43983</v>
      </c>
      <c r="N68" s="8" t="s">
        <v>4</v>
      </c>
      <c r="O68" s="8" t="s">
        <v>3</v>
      </c>
      <c r="P68" s="8" t="s">
        <v>3</v>
      </c>
      <c r="Q68" s="8" t="s">
        <v>3</v>
      </c>
      <c r="R68" s="8" t="s">
        <v>585</v>
      </c>
      <c r="S68" s="8" t="s">
        <v>1</v>
      </c>
      <c r="T68" s="1" t="s">
        <v>658</v>
      </c>
    </row>
    <row r="69" spans="1:20" x14ac:dyDescent="0.75">
      <c r="A69" s="8"/>
      <c r="B69" s="10"/>
      <c r="C69" s="8"/>
      <c r="D69" s="8"/>
      <c r="E69" s="8"/>
      <c r="F69" s="8"/>
      <c r="G69" s="8"/>
      <c r="H69" s="8"/>
      <c r="I69" s="8"/>
      <c r="J69" s="8"/>
      <c r="K69" s="8"/>
      <c r="L69" s="1">
        <v>1226</v>
      </c>
      <c r="M69" s="9">
        <v>44136</v>
      </c>
      <c r="N69" s="8"/>
      <c r="O69" s="8"/>
      <c r="P69" s="8"/>
      <c r="Q69" s="8"/>
      <c r="R69" s="8"/>
      <c r="S69" s="8"/>
      <c r="T69" s="1" t="s">
        <v>657</v>
      </c>
    </row>
    <row r="70" spans="1:20" x14ac:dyDescent="0.75">
      <c r="A70" s="8"/>
      <c r="B70" s="10"/>
      <c r="C70" s="8"/>
      <c r="D70" s="8"/>
      <c r="E70" s="8"/>
      <c r="F70" s="8"/>
      <c r="G70" s="8"/>
      <c r="H70" s="8"/>
      <c r="I70" s="8"/>
      <c r="J70" s="8"/>
      <c r="K70" s="8"/>
      <c r="L70" s="1">
        <v>1119</v>
      </c>
      <c r="M70" s="9">
        <v>44287</v>
      </c>
      <c r="N70" s="8"/>
      <c r="O70" s="8"/>
      <c r="P70" s="8"/>
      <c r="Q70" s="8"/>
      <c r="R70" s="8"/>
      <c r="S70" s="8"/>
      <c r="T70" s="1" t="s">
        <v>656</v>
      </c>
    </row>
    <row r="71" spans="1:20" x14ac:dyDescent="0.75">
      <c r="A71" s="8" t="s">
        <v>655</v>
      </c>
      <c r="B71" s="10" t="s">
        <v>654</v>
      </c>
      <c r="C71" s="8" t="s">
        <v>653</v>
      </c>
      <c r="D71" s="8" t="s">
        <v>652</v>
      </c>
      <c r="E71" s="8" t="s">
        <v>9</v>
      </c>
      <c r="F71" s="8">
        <v>1</v>
      </c>
      <c r="G71" s="8" t="s">
        <v>19</v>
      </c>
      <c r="H71" s="8">
        <v>1</v>
      </c>
      <c r="I71" s="1">
        <v>1</v>
      </c>
      <c r="J71" s="8" t="s">
        <v>41</v>
      </c>
      <c r="K71" s="8">
        <v>0</v>
      </c>
      <c r="L71" s="8" t="s">
        <v>6</v>
      </c>
      <c r="M71" s="9">
        <v>43952</v>
      </c>
      <c r="N71" s="8" t="s">
        <v>4</v>
      </c>
      <c r="O71" s="8" t="s">
        <v>3</v>
      </c>
      <c r="P71" s="8" t="s">
        <v>3</v>
      </c>
      <c r="Q71" s="8" t="s">
        <v>3</v>
      </c>
      <c r="R71" s="8" t="s">
        <v>355</v>
      </c>
      <c r="S71" s="8" t="s">
        <v>651</v>
      </c>
      <c r="T71" s="1" t="s">
        <v>650</v>
      </c>
    </row>
    <row r="72" spans="1:20" x14ac:dyDescent="0.75">
      <c r="A72" s="8"/>
      <c r="B72" s="10"/>
      <c r="C72" s="8"/>
      <c r="D72" s="8"/>
      <c r="E72" s="8"/>
      <c r="F72" s="8"/>
      <c r="G72" s="8"/>
      <c r="H72" s="8"/>
      <c r="I72" s="8">
        <v>1</v>
      </c>
      <c r="J72" s="8"/>
      <c r="K72" s="8"/>
      <c r="L72" s="8"/>
      <c r="M72" s="9">
        <v>44044</v>
      </c>
      <c r="N72" s="8"/>
      <c r="O72" s="8"/>
      <c r="P72" s="8"/>
      <c r="Q72" s="8"/>
      <c r="R72" s="8"/>
      <c r="S72" s="8"/>
      <c r="T72" s="1" t="s">
        <v>649</v>
      </c>
    </row>
    <row r="73" spans="1:20" x14ac:dyDescent="0.75">
      <c r="A73" s="8"/>
      <c r="B73" s="10"/>
      <c r="C73" s="8"/>
      <c r="D73" s="8"/>
      <c r="E73" s="8"/>
      <c r="F73" s="8"/>
      <c r="G73" s="8"/>
      <c r="H73" s="8"/>
      <c r="I73" s="8"/>
      <c r="J73" s="8"/>
      <c r="K73" s="8"/>
      <c r="L73" s="8"/>
      <c r="M73" s="9">
        <v>44105</v>
      </c>
      <c r="N73" s="8"/>
      <c r="O73" s="8"/>
      <c r="P73" s="8"/>
      <c r="Q73" s="8"/>
      <c r="R73" s="8"/>
      <c r="S73" s="8"/>
      <c r="T73" s="1" t="s">
        <v>648</v>
      </c>
    </row>
    <row r="74" spans="1:20" x14ac:dyDescent="0.75">
      <c r="A74" s="8"/>
      <c r="B74" s="10"/>
      <c r="C74" s="8"/>
      <c r="D74" s="8"/>
      <c r="E74" s="8"/>
      <c r="F74" s="8"/>
      <c r="G74" s="8"/>
      <c r="H74" s="8"/>
      <c r="I74" s="8"/>
      <c r="J74" s="8"/>
      <c r="K74" s="8"/>
      <c r="L74" s="8"/>
      <c r="M74" s="9">
        <v>44166</v>
      </c>
      <c r="N74" s="8"/>
      <c r="O74" s="8"/>
      <c r="P74" s="8"/>
      <c r="Q74" s="8"/>
      <c r="R74" s="8"/>
      <c r="S74" s="8"/>
      <c r="T74" s="1" t="s">
        <v>647</v>
      </c>
    </row>
    <row r="75" spans="1:20" x14ac:dyDescent="0.75">
      <c r="A75" s="1" t="s">
        <v>646</v>
      </c>
      <c r="B75" s="6" t="s">
        <v>645</v>
      </c>
      <c r="C75" s="1" t="s">
        <v>644</v>
      </c>
      <c r="D75" s="1" t="s">
        <v>643</v>
      </c>
      <c r="E75" s="1" t="s">
        <v>9</v>
      </c>
      <c r="F75" s="1">
        <v>1</v>
      </c>
      <c r="G75" s="1" t="s">
        <v>8</v>
      </c>
      <c r="H75" s="1">
        <v>2</v>
      </c>
      <c r="I75" s="1">
        <v>3</v>
      </c>
      <c r="J75" s="1" t="s">
        <v>7</v>
      </c>
      <c r="K75" s="1">
        <v>0</v>
      </c>
      <c r="L75" s="1">
        <v>799</v>
      </c>
      <c r="M75" s="1" t="s">
        <v>642</v>
      </c>
      <c r="N75" s="1" t="s">
        <v>33</v>
      </c>
      <c r="O75" s="1">
        <v>1</v>
      </c>
      <c r="P75" s="1" t="s">
        <v>1</v>
      </c>
      <c r="Q75" s="1" t="s">
        <v>641</v>
      </c>
      <c r="R75" s="1" t="s">
        <v>3</v>
      </c>
      <c r="S75" s="1" t="s">
        <v>3</v>
      </c>
      <c r="T75" s="1" t="s">
        <v>3</v>
      </c>
    </row>
    <row r="76" spans="1:20" ht="44.25" x14ac:dyDescent="0.75">
      <c r="A76" s="1" t="s">
        <v>640</v>
      </c>
      <c r="B76" s="6" t="s">
        <v>639</v>
      </c>
      <c r="C76" s="1" t="s">
        <v>638</v>
      </c>
      <c r="D76" s="1" t="s">
        <v>637</v>
      </c>
      <c r="E76" s="1" t="s">
        <v>141</v>
      </c>
      <c r="F76" s="1">
        <v>1</v>
      </c>
      <c r="G76" s="1" t="s">
        <v>19</v>
      </c>
      <c r="H76" s="1">
        <v>1</v>
      </c>
      <c r="I76" s="1">
        <v>1</v>
      </c>
      <c r="J76" s="1" t="s">
        <v>7</v>
      </c>
      <c r="K76" s="1">
        <v>0</v>
      </c>
      <c r="L76" s="1">
        <f>28+39+67</f>
        <v>134</v>
      </c>
      <c r="M76" s="1" t="s">
        <v>636</v>
      </c>
      <c r="N76" s="1" t="s">
        <v>4</v>
      </c>
      <c r="O76" s="1" t="s">
        <v>3</v>
      </c>
      <c r="P76" s="1" t="s">
        <v>3</v>
      </c>
      <c r="Q76" s="1" t="s">
        <v>3</v>
      </c>
      <c r="R76" s="1" t="s">
        <v>585</v>
      </c>
      <c r="S76" s="1" t="s">
        <v>16</v>
      </c>
      <c r="T76" s="1" t="s">
        <v>635</v>
      </c>
    </row>
    <row r="77" spans="1:20" ht="29.5" x14ac:dyDescent="0.75">
      <c r="A77" s="1" t="s">
        <v>634</v>
      </c>
      <c r="B77" s="6" t="s">
        <v>633</v>
      </c>
      <c r="C77" s="1" t="s">
        <v>632</v>
      </c>
      <c r="D77" s="1" t="s">
        <v>631</v>
      </c>
      <c r="E77" s="1" t="s">
        <v>630</v>
      </c>
      <c r="F77" s="1">
        <v>1</v>
      </c>
      <c r="G77" s="1" t="s">
        <v>19</v>
      </c>
      <c r="H77" s="1">
        <v>1</v>
      </c>
      <c r="I77" s="1">
        <v>1</v>
      </c>
      <c r="J77" s="1" t="s">
        <v>41</v>
      </c>
      <c r="K77" s="1">
        <v>0</v>
      </c>
      <c r="L77" s="1">
        <f>573+112</f>
        <v>685</v>
      </c>
      <c r="M77" s="1" t="s">
        <v>629</v>
      </c>
      <c r="N77" s="1" t="s">
        <v>4</v>
      </c>
      <c r="O77" s="1" t="s">
        <v>3</v>
      </c>
      <c r="P77" s="1" t="s">
        <v>3</v>
      </c>
      <c r="Q77" s="1" t="s">
        <v>3</v>
      </c>
      <c r="R77" s="1" t="s">
        <v>628</v>
      </c>
      <c r="S77" s="1" t="s">
        <v>627</v>
      </c>
      <c r="T77" s="1" t="s">
        <v>626</v>
      </c>
    </row>
    <row r="78" spans="1:20" x14ac:dyDescent="0.75">
      <c r="A78" s="1" t="s">
        <v>625</v>
      </c>
      <c r="B78" s="6" t="s">
        <v>624</v>
      </c>
      <c r="C78" s="1" t="s">
        <v>623</v>
      </c>
      <c r="D78" s="1" t="s">
        <v>303</v>
      </c>
      <c r="E78" s="1" t="s">
        <v>141</v>
      </c>
      <c r="F78" s="1">
        <v>1</v>
      </c>
      <c r="G78" s="1" t="s">
        <v>8</v>
      </c>
      <c r="H78" s="1">
        <v>2</v>
      </c>
      <c r="I78" s="1">
        <v>2</v>
      </c>
      <c r="J78" s="1" t="s">
        <v>7</v>
      </c>
      <c r="K78" s="1">
        <v>0</v>
      </c>
      <c r="L78" s="1">
        <f>336+269+173+92+87</f>
        <v>957</v>
      </c>
      <c r="M78" s="1" t="s">
        <v>622</v>
      </c>
      <c r="N78" s="1" t="s">
        <v>4</v>
      </c>
      <c r="O78" s="1" t="s">
        <v>3</v>
      </c>
      <c r="P78" s="1" t="s">
        <v>3</v>
      </c>
      <c r="Q78" s="1" t="s">
        <v>3</v>
      </c>
      <c r="R78" s="1" t="s">
        <v>161</v>
      </c>
      <c r="S78" s="1" t="s">
        <v>1</v>
      </c>
      <c r="T78" s="1" t="s">
        <v>621</v>
      </c>
    </row>
    <row r="79" spans="1:20" x14ac:dyDescent="0.75">
      <c r="A79" s="8" t="s">
        <v>620</v>
      </c>
      <c r="B79" s="10" t="s">
        <v>619</v>
      </c>
      <c r="C79" s="8" t="s">
        <v>618</v>
      </c>
      <c r="D79" s="8" t="s">
        <v>617</v>
      </c>
      <c r="E79" s="8" t="s">
        <v>9</v>
      </c>
      <c r="F79" s="8">
        <v>1</v>
      </c>
      <c r="G79" s="8" t="s">
        <v>19</v>
      </c>
      <c r="H79" s="8">
        <v>1</v>
      </c>
      <c r="I79" s="8">
        <v>1</v>
      </c>
      <c r="J79" s="8" t="s">
        <v>7</v>
      </c>
      <c r="K79" s="8">
        <v>0</v>
      </c>
      <c r="L79" s="1">
        <v>3666</v>
      </c>
      <c r="M79" s="1" t="s">
        <v>616</v>
      </c>
      <c r="N79" s="8" t="s">
        <v>4</v>
      </c>
      <c r="O79" s="8" t="s">
        <v>3</v>
      </c>
      <c r="P79" s="8" t="s">
        <v>3</v>
      </c>
      <c r="Q79" s="8" t="s">
        <v>3</v>
      </c>
      <c r="R79" s="8" t="s">
        <v>17</v>
      </c>
      <c r="S79" s="8" t="s">
        <v>1</v>
      </c>
      <c r="T79" s="1" t="s">
        <v>615</v>
      </c>
    </row>
    <row r="80" spans="1:20" x14ac:dyDescent="0.75">
      <c r="A80" s="8"/>
      <c r="B80" s="10"/>
      <c r="C80" s="8"/>
      <c r="D80" s="8"/>
      <c r="E80" s="8"/>
      <c r="F80" s="8"/>
      <c r="G80" s="8"/>
      <c r="H80" s="8"/>
      <c r="I80" s="8"/>
      <c r="J80" s="8"/>
      <c r="K80" s="8"/>
      <c r="L80" s="1">
        <v>1734</v>
      </c>
      <c r="M80" s="1" t="s">
        <v>614</v>
      </c>
      <c r="N80" s="8"/>
      <c r="O80" s="8"/>
      <c r="P80" s="8"/>
      <c r="Q80" s="8"/>
      <c r="R80" s="8"/>
      <c r="S80" s="8"/>
      <c r="T80" s="1" t="s">
        <v>613</v>
      </c>
    </row>
    <row r="81" spans="1:20" ht="73.75" x14ac:dyDescent="0.75">
      <c r="A81" s="1" t="s">
        <v>612</v>
      </c>
      <c r="B81" s="6" t="s">
        <v>611</v>
      </c>
      <c r="C81" s="1" t="s">
        <v>610</v>
      </c>
      <c r="D81" s="1" t="s">
        <v>609</v>
      </c>
      <c r="E81" s="1" t="s">
        <v>141</v>
      </c>
      <c r="F81" s="1">
        <v>1</v>
      </c>
      <c r="G81" s="1" t="s">
        <v>19</v>
      </c>
      <c r="H81" s="1">
        <v>1</v>
      </c>
      <c r="I81" s="1">
        <v>1</v>
      </c>
      <c r="J81" s="1" t="s">
        <v>7</v>
      </c>
      <c r="K81" s="1">
        <v>1</v>
      </c>
      <c r="L81" s="1" t="s">
        <v>608</v>
      </c>
      <c r="M81" s="1" t="s">
        <v>607</v>
      </c>
      <c r="N81" s="1" t="s">
        <v>606</v>
      </c>
      <c r="O81" s="1">
        <v>1</v>
      </c>
      <c r="P81" s="1" t="s">
        <v>605</v>
      </c>
      <c r="Q81" s="1" t="s">
        <v>604</v>
      </c>
      <c r="R81" s="1" t="s">
        <v>603</v>
      </c>
      <c r="S81" s="1" t="s">
        <v>506</v>
      </c>
      <c r="T81" s="1" t="s">
        <v>602</v>
      </c>
    </row>
    <row r="82" spans="1:20" ht="29.5" x14ac:dyDescent="0.75">
      <c r="A82" s="1" t="s">
        <v>601</v>
      </c>
      <c r="B82" s="6" t="s">
        <v>600</v>
      </c>
      <c r="C82" s="1" t="s">
        <v>599</v>
      </c>
      <c r="D82" s="1" t="s">
        <v>388</v>
      </c>
      <c r="E82" s="1" t="s">
        <v>9</v>
      </c>
      <c r="F82" s="1">
        <v>1</v>
      </c>
      <c r="G82" s="1" t="s">
        <v>8</v>
      </c>
      <c r="H82" s="1">
        <v>2</v>
      </c>
      <c r="I82" s="1">
        <v>2</v>
      </c>
      <c r="J82" s="1" t="s">
        <v>41</v>
      </c>
      <c r="K82" s="1">
        <v>0</v>
      </c>
      <c r="L82" s="1">
        <v>24537921</v>
      </c>
      <c r="M82" s="1" t="s">
        <v>598</v>
      </c>
      <c r="N82" s="1" t="s">
        <v>597</v>
      </c>
      <c r="O82" s="1" t="s">
        <v>3</v>
      </c>
      <c r="P82" s="1" t="s">
        <v>1</v>
      </c>
      <c r="Q82" s="1" t="s">
        <v>596</v>
      </c>
      <c r="R82" s="1" t="s">
        <v>3</v>
      </c>
      <c r="S82" s="1" t="s">
        <v>3</v>
      </c>
      <c r="T82" s="1" t="s">
        <v>3</v>
      </c>
    </row>
    <row r="83" spans="1:20" x14ac:dyDescent="0.75">
      <c r="A83" s="1" t="s">
        <v>595</v>
      </c>
      <c r="B83" s="6" t="s">
        <v>594</v>
      </c>
      <c r="C83" s="1" t="s">
        <v>593</v>
      </c>
      <c r="D83" s="1" t="s">
        <v>116</v>
      </c>
      <c r="E83" s="1" t="s">
        <v>9</v>
      </c>
      <c r="F83" s="1">
        <v>1</v>
      </c>
      <c r="G83" s="1" t="s">
        <v>8</v>
      </c>
      <c r="H83" s="1">
        <v>2</v>
      </c>
      <c r="I83" s="1">
        <v>3</v>
      </c>
      <c r="J83" s="1" t="s">
        <v>7</v>
      </c>
      <c r="K83" s="1">
        <v>0</v>
      </c>
      <c r="L83" s="1">
        <f>8933+7340+10940+8219</f>
        <v>35432</v>
      </c>
      <c r="M83" s="1" t="s">
        <v>592</v>
      </c>
      <c r="N83" s="1" t="s">
        <v>33</v>
      </c>
      <c r="O83" s="1">
        <v>3</v>
      </c>
      <c r="P83" s="1" t="s">
        <v>1</v>
      </c>
      <c r="Q83" s="1" t="s">
        <v>591</v>
      </c>
      <c r="R83" s="1" t="s">
        <v>3</v>
      </c>
      <c r="S83" s="1" t="s">
        <v>3</v>
      </c>
      <c r="T83" s="1" t="s">
        <v>3</v>
      </c>
    </row>
    <row r="84" spans="1:20" x14ac:dyDescent="0.75">
      <c r="A84" s="1" t="s">
        <v>590</v>
      </c>
      <c r="B84" s="6" t="s">
        <v>589</v>
      </c>
      <c r="C84" s="1" t="s">
        <v>588</v>
      </c>
      <c r="D84" s="1" t="s">
        <v>587</v>
      </c>
      <c r="E84" s="1" t="s">
        <v>141</v>
      </c>
      <c r="F84" s="1">
        <v>1</v>
      </c>
      <c r="G84" s="1" t="s">
        <v>19</v>
      </c>
      <c r="H84" s="1">
        <v>1</v>
      </c>
      <c r="I84" s="1">
        <v>1</v>
      </c>
      <c r="J84" s="1" t="s">
        <v>7</v>
      </c>
      <c r="K84" s="1">
        <v>0</v>
      </c>
      <c r="L84" s="1">
        <v>652</v>
      </c>
      <c r="M84" s="1" t="s">
        <v>586</v>
      </c>
      <c r="N84" s="1" t="s">
        <v>4</v>
      </c>
      <c r="O84" s="1" t="s">
        <v>3</v>
      </c>
      <c r="P84" s="1" t="s">
        <v>3</v>
      </c>
      <c r="Q84" s="1" t="s">
        <v>3</v>
      </c>
      <c r="R84" s="1" t="s">
        <v>585</v>
      </c>
      <c r="S84" s="1" t="s">
        <v>1</v>
      </c>
      <c r="T84" s="1" t="s">
        <v>584</v>
      </c>
    </row>
    <row r="85" spans="1:20" x14ac:dyDescent="0.75">
      <c r="A85" s="1" t="s">
        <v>583</v>
      </c>
      <c r="B85" s="6" t="s">
        <v>582</v>
      </c>
      <c r="C85" s="1" t="s">
        <v>581</v>
      </c>
      <c r="D85" s="1" t="s">
        <v>580</v>
      </c>
      <c r="E85" s="1" t="s">
        <v>9</v>
      </c>
      <c r="F85" s="1">
        <v>1</v>
      </c>
      <c r="G85" s="1" t="s">
        <v>19</v>
      </c>
      <c r="H85" s="1">
        <v>2</v>
      </c>
      <c r="I85" s="1">
        <v>2</v>
      </c>
      <c r="J85" s="1" t="s">
        <v>579</v>
      </c>
      <c r="K85" s="1">
        <v>2</v>
      </c>
      <c r="L85" s="1">
        <f>84+79+75+73</f>
        <v>311</v>
      </c>
      <c r="M85" s="1" t="s">
        <v>578</v>
      </c>
      <c r="N85" s="1" t="s">
        <v>4</v>
      </c>
      <c r="O85" s="1" t="s">
        <v>3</v>
      </c>
      <c r="P85" s="1" t="s">
        <v>3</v>
      </c>
      <c r="Q85" s="1" t="s">
        <v>3</v>
      </c>
      <c r="R85" s="1" t="s">
        <v>355</v>
      </c>
      <c r="S85" s="1" t="s">
        <v>577</v>
      </c>
      <c r="T85" s="1" t="s">
        <v>576</v>
      </c>
    </row>
    <row r="86" spans="1:20" x14ac:dyDescent="0.75">
      <c r="A86" s="1" t="s">
        <v>575</v>
      </c>
      <c r="B86" s="6" t="s">
        <v>574</v>
      </c>
      <c r="C86" s="1" t="s">
        <v>573</v>
      </c>
      <c r="D86" s="1" t="s">
        <v>572</v>
      </c>
      <c r="E86" s="1" t="s">
        <v>9</v>
      </c>
      <c r="F86" s="1">
        <v>1</v>
      </c>
      <c r="G86" s="1" t="s">
        <v>19</v>
      </c>
      <c r="H86" s="1">
        <v>2</v>
      </c>
      <c r="I86" s="1">
        <v>2</v>
      </c>
      <c r="J86" s="1" t="s">
        <v>7</v>
      </c>
      <c r="K86" s="1">
        <v>0</v>
      </c>
      <c r="L86" s="1">
        <f>2079+1123</f>
        <v>3202</v>
      </c>
      <c r="M86" s="1" t="s">
        <v>571</v>
      </c>
      <c r="N86" s="1" t="s">
        <v>4</v>
      </c>
      <c r="O86" s="1" t="s">
        <v>3</v>
      </c>
      <c r="P86" s="1" t="s">
        <v>3</v>
      </c>
      <c r="Q86" s="1" t="s">
        <v>3</v>
      </c>
      <c r="R86" s="1" t="s">
        <v>161</v>
      </c>
      <c r="S86" s="1" t="s">
        <v>1</v>
      </c>
      <c r="T86" s="1" t="s">
        <v>570</v>
      </c>
    </row>
    <row r="87" spans="1:20" x14ac:dyDescent="0.75">
      <c r="A87" s="1" t="s">
        <v>569</v>
      </c>
      <c r="B87" s="6" t="s">
        <v>568</v>
      </c>
      <c r="C87" s="1" t="s">
        <v>567</v>
      </c>
      <c r="D87" s="1" t="s">
        <v>179</v>
      </c>
      <c r="E87" s="1" t="s">
        <v>141</v>
      </c>
      <c r="F87" s="1">
        <v>1</v>
      </c>
      <c r="G87" s="1" t="s">
        <v>19</v>
      </c>
      <c r="H87" s="1">
        <v>1</v>
      </c>
      <c r="I87" s="1">
        <v>1</v>
      </c>
      <c r="J87" s="1" t="s">
        <v>41</v>
      </c>
      <c r="K87" s="1">
        <v>2</v>
      </c>
      <c r="L87" s="1">
        <v>827</v>
      </c>
      <c r="M87" s="1" t="s">
        <v>566</v>
      </c>
      <c r="N87" s="1" t="s">
        <v>4</v>
      </c>
      <c r="O87" s="1" t="s">
        <v>3</v>
      </c>
      <c r="P87" s="1" t="s">
        <v>3</v>
      </c>
      <c r="Q87" s="1" t="s">
        <v>3</v>
      </c>
      <c r="R87" s="1" t="s">
        <v>355</v>
      </c>
      <c r="S87" s="1" t="s">
        <v>565</v>
      </c>
      <c r="T87" s="1" t="s">
        <v>564</v>
      </c>
    </row>
    <row r="88" spans="1:20" x14ac:dyDescent="0.75">
      <c r="A88" s="1" t="s">
        <v>563</v>
      </c>
      <c r="B88" s="6" t="s">
        <v>562</v>
      </c>
      <c r="C88" s="1" t="s">
        <v>561</v>
      </c>
      <c r="D88" s="1" t="s">
        <v>560</v>
      </c>
      <c r="E88" s="1" t="s">
        <v>9</v>
      </c>
      <c r="F88" s="1">
        <v>1</v>
      </c>
      <c r="G88" s="1" t="s">
        <v>19</v>
      </c>
      <c r="H88" s="1">
        <v>1</v>
      </c>
      <c r="I88" s="1">
        <v>1</v>
      </c>
      <c r="J88" s="1" t="s">
        <v>41</v>
      </c>
      <c r="K88" s="1">
        <v>0</v>
      </c>
      <c r="L88" s="1">
        <f>258+13</f>
        <v>271</v>
      </c>
      <c r="M88" s="1" t="s">
        <v>559</v>
      </c>
      <c r="N88" s="1" t="s">
        <v>4</v>
      </c>
      <c r="O88" s="1" t="s">
        <v>3</v>
      </c>
      <c r="P88" s="1" t="s">
        <v>3</v>
      </c>
      <c r="Q88" s="1" t="s">
        <v>3</v>
      </c>
      <c r="R88" s="1" t="s">
        <v>161</v>
      </c>
      <c r="S88" s="1" t="s">
        <v>1</v>
      </c>
      <c r="T88" s="1" t="s">
        <v>558</v>
      </c>
    </row>
    <row r="89" spans="1:20" ht="29.5" x14ac:dyDescent="0.75">
      <c r="A89" s="1" t="s">
        <v>557</v>
      </c>
      <c r="B89" s="6" t="s">
        <v>556</v>
      </c>
      <c r="C89" s="1" t="s">
        <v>555</v>
      </c>
      <c r="D89" s="1" t="s">
        <v>554</v>
      </c>
      <c r="E89" s="1" t="s">
        <v>141</v>
      </c>
      <c r="F89" s="1">
        <v>1</v>
      </c>
      <c r="G89" s="1" t="s">
        <v>19</v>
      </c>
      <c r="H89" s="1">
        <v>2</v>
      </c>
      <c r="I89" s="1">
        <v>1</v>
      </c>
      <c r="J89" s="1" t="s">
        <v>7</v>
      </c>
      <c r="K89" s="1">
        <v>0</v>
      </c>
      <c r="L89" s="1" t="s">
        <v>553</v>
      </c>
      <c r="M89" s="9">
        <v>44197</v>
      </c>
      <c r="N89" s="1" t="s">
        <v>177</v>
      </c>
      <c r="O89" s="1">
        <v>3</v>
      </c>
      <c r="P89" s="1" t="s">
        <v>1</v>
      </c>
      <c r="Q89" s="1" t="s">
        <v>552</v>
      </c>
      <c r="R89" s="1" t="s">
        <v>355</v>
      </c>
      <c r="S89" s="1" t="s">
        <v>1</v>
      </c>
      <c r="T89" s="1" t="s">
        <v>551</v>
      </c>
    </row>
    <row r="90" spans="1:20" ht="29.5" x14ac:dyDescent="0.75">
      <c r="A90" s="8" t="s">
        <v>550</v>
      </c>
      <c r="B90" s="10" t="s">
        <v>549</v>
      </c>
      <c r="C90" s="8" t="s">
        <v>548</v>
      </c>
      <c r="D90" s="1" t="s">
        <v>547</v>
      </c>
      <c r="E90" s="1" t="s">
        <v>141</v>
      </c>
      <c r="F90" s="8">
        <v>1</v>
      </c>
      <c r="G90" s="8" t="s">
        <v>19</v>
      </c>
      <c r="H90" s="8">
        <v>1</v>
      </c>
      <c r="I90" s="8">
        <v>1</v>
      </c>
      <c r="J90" s="8" t="s">
        <v>7</v>
      </c>
      <c r="K90" s="8">
        <v>0</v>
      </c>
      <c r="L90" s="1">
        <f>116+114+98</f>
        <v>328</v>
      </c>
      <c r="M90" s="8" t="s">
        <v>546</v>
      </c>
      <c r="N90" s="8" t="s">
        <v>4</v>
      </c>
      <c r="O90" s="8" t="s">
        <v>3</v>
      </c>
      <c r="P90" s="8" t="s">
        <v>3</v>
      </c>
      <c r="Q90" s="8" t="s">
        <v>3</v>
      </c>
      <c r="R90" s="8" t="s">
        <v>55</v>
      </c>
      <c r="S90" s="8" t="s">
        <v>1</v>
      </c>
      <c r="T90" s="1" t="s">
        <v>545</v>
      </c>
    </row>
    <row r="91" spans="1:20" x14ac:dyDescent="0.75">
      <c r="A91" s="8"/>
      <c r="B91" s="10"/>
      <c r="C91" s="8"/>
      <c r="D91" s="1" t="s">
        <v>544</v>
      </c>
      <c r="E91" s="1" t="s">
        <v>9</v>
      </c>
      <c r="F91" s="8"/>
      <c r="G91" s="8"/>
      <c r="H91" s="8"/>
      <c r="I91" s="8"/>
      <c r="J91" s="8"/>
      <c r="K91" s="8"/>
      <c r="L91" s="1">
        <f>112+112+67</f>
        <v>291</v>
      </c>
      <c r="M91" s="8"/>
      <c r="N91" s="8"/>
      <c r="O91" s="8"/>
      <c r="P91" s="8"/>
      <c r="Q91" s="8"/>
      <c r="R91" s="8"/>
      <c r="S91" s="8"/>
      <c r="T91" s="1" t="s">
        <v>543</v>
      </c>
    </row>
    <row r="92" spans="1:20" ht="73.75" x14ac:dyDescent="0.75">
      <c r="A92" s="1" t="s">
        <v>542</v>
      </c>
      <c r="B92" s="6" t="s">
        <v>541</v>
      </c>
      <c r="C92" s="1" t="s">
        <v>540</v>
      </c>
      <c r="D92" s="1" t="s">
        <v>388</v>
      </c>
      <c r="E92" s="1" t="s">
        <v>9</v>
      </c>
      <c r="F92" s="1">
        <v>1</v>
      </c>
      <c r="G92" s="1" t="s">
        <v>19</v>
      </c>
      <c r="H92" s="1">
        <v>2</v>
      </c>
      <c r="I92" s="1">
        <v>1</v>
      </c>
      <c r="J92" s="1" t="s">
        <v>539</v>
      </c>
      <c r="K92" s="1">
        <v>0</v>
      </c>
      <c r="L92" s="1">
        <v>1273</v>
      </c>
      <c r="M92" s="1" t="s">
        <v>538</v>
      </c>
      <c r="N92" s="1" t="s">
        <v>4</v>
      </c>
      <c r="O92" s="1" t="s">
        <v>3</v>
      </c>
      <c r="P92" s="1" t="s">
        <v>3</v>
      </c>
      <c r="Q92" s="1" t="s">
        <v>3</v>
      </c>
      <c r="R92" s="1" t="s">
        <v>537</v>
      </c>
      <c r="S92" s="1" t="s">
        <v>536</v>
      </c>
      <c r="T92" s="1" t="s">
        <v>535</v>
      </c>
    </row>
    <row r="93" spans="1:20" x14ac:dyDescent="0.75">
      <c r="A93" s="8" t="s">
        <v>534</v>
      </c>
      <c r="B93" s="10" t="s">
        <v>533</v>
      </c>
      <c r="C93" s="8" t="s">
        <v>532</v>
      </c>
      <c r="D93" s="8" t="s">
        <v>531</v>
      </c>
      <c r="E93" s="8" t="s">
        <v>9</v>
      </c>
      <c r="F93" s="8">
        <v>1</v>
      </c>
      <c r="G93" s="8" t="s">
        <v>8</v>
      </c>
      <c r="H93" s="8">
        <v>2</v>
      </c>
      <c r="I93" s="8">
        <v>2</v>
      </c>
      <c r="J93" s="8" t="s">
        <v>7</v>
      </c>
      <c r="K93" s="8">
        <v>2</v>
      </c>
      <c r="L93" s="1">
        <f>209+175</f>
        <v>384</v>
      </c>
      <c r="M93" s="1" t="s">
        <v>530</v>
      </c>
      <c r="N93" s="8" t="s">
        <v>4</v>
      </c>
      <c r="O93" s="8" t="s">
        <v>3</v>
      </c>
      <c r="P93" s="8" t="s">
        <v>3</v>
      </c>
      <c r="Q93" s="8" t="s">
        <v>3</v>
      </c>
      <c r="R93" s="8" t="s">
        <v>81</v>
      </c>
      <c r="S93" s="8" t="s">
        <v>1</v>
      </c>
      <c r="T93" s="1" t="s">
        <v>529</v>
      </c>
    </row>
    <row r="94" spans="1:20" x14ac:dyDescent="0.75">
      <c r="A94" s="8"/>
      <c r="B94" s="10"/>
      <c r="C94" s="8"/>
      <c r="D94" s="8"/>
      <c r="E94" s="8"/>
      <c r="F94" s="8"/>
      <c r="G94" s="8"/>
      <c r="H94" s="8"/>
      <c r="I94" s="8"/>
      <c r="J94" s="8"/>
      <c r="K94" s="8"/>
      <c r="L94" s="1">
        <f>349+319</f>
        <v>668</v>
      </c>
      <c r="M94" s="1" t="s">
        <v>528</v>
      </c>
      <c r="N94" s="8"/>
      <c r="O94" s="8"/>
      <c r="P94" s="8"/>
      <c r="Q94" s="8"/>
      <c r="R94" s="8"/>
      <c r="S94" s="8"/>
      <c r="T94" s="1" t="s">
        <v>527</v>
      </c>
    </row>
    <row r="95" spans="1:20" x14ac:dyDescent="0.75">
      <c r="A95" s="8"/>
      <c r="B95" s="10"/>
      <c r="C95" s="8"/>
      <c r="D95" s="8"/>
      <c r="E95" s="8"/>
      <c r="F95" s="8"/>
      <c r="G95" s="8"/>
      <c r="H95" s="8"/>
      <c r="I95" s="8"/>
      <c r="J95" s="8"/>
      <c r="K95" s="8"/>
      <c r="L95" s="1">
        <f>377+345</f>
        <v>722</v>
      </c>
      <c r="M95" s="1" t="s">
        <v>526</v>
      </c>
      <c r="N95" s="8"/>
      <c r="O95" s="8"/>
      <c r="P95" s="8"/>
      <c r="Q95" s="8"/>
      <c r="R95" s="8"/>
      <c r="S95" s="8"/>
      <c r="T95" s="1" t="s">
        <v>525</v>
      </c>
    </row>
    <row r="96" spans="1:20" ht="44.25" x14ac:dyDescent="0.75">
      <c r="A96" s="1" t="s">
        <v>524</v>
      </c>
      <c r="B96" s="6" t="s">
        <v>523</v>
      </c>
      <c r="C96" s="1" t="s">
        <v>522</v>
      </c>
      <c r="D96" s="1" t="s">
        <v>521</v>
      </c>
      <c r="E96" s="1" t="s">
        <v>9</v>
      </c>
      <c r="F96" s="1">
        <v>1</v>
      </c>
      <c r="G96" s="1" t="s">
        <v>19</v>
      </c>
      <c r="H96" s="1">
        <v>1</v>
      </c>
      <c r="I96" s="1">
        <v>1</v>
      </c>
      <c r="J96" s="1" t="s">
        <v>18</v>
      </c>
      <c r="K96" s="1">
        <v>0</v>
      </c>
      <c r="L96" s="1">
        <v>402</v>
      </c>
      <c r="M96" s="1" t="s">
        <v>520</v>
      </c>
      <c r="N96" s="1" t="s">
        <v>4</v>
      </c>
      <c r="O96" s="1" t="s">
        <v>3</v>
      </c>
      <c r="P96" s="1" t="s">
        <v>3</v>
      </c>
      <c r="Q96" s="1" t="s">
        <v>3</v>
      </c>
      <c r="R96" s="1" t="s">
        <v>17</v>
      </c>
      <c r="S96" s="1" t="s">
        <v>519</v>
      </c>
      <c r="T96" s="1" t="s">
        <v>518</v>
      </c>
    </row>
    <row r="97" spans="1:20" ht="29.5" x14ac:dyDescent="0.75">
      <c r="A97" s="8" t="s">
        <v>517</v>
      </c>
      <c r="B97" s="6" t="s">
        <v>516</v>
      </c>
      <c r="C97" s="8" t="s">
        <v>515</v>
      </c>
      <c r="D97" s="8" t="s">
        <v>514</v>
      </c>
      <c r="E97" s="8" t="s">
        <v>9</v>
      </c>
      <c r="F97" s="8">
        <v>1</v>
      </c>
      <c r="G97" s="8" t="s">
        <v>19</v>
      </c>
      <c r="H97" s="8">
        <v>2</v>
      </c>
      <c r="I97" s="8">
        <v>2</v>
      </c>
      <c r="J97" s="1" t="s">
        <v>7</v>
      </c>
      <c r="K97" s="1">
        <v>2</v>
      </c>
      <c r="L97" s="1">
        <v>664</v>
      </c>
      <c r="M97" s="1" t="s">
        <v>513</v>
      </c>
      <c r="N97" s="8" t="s">
        <v>4</v>
      </c>
      <c r="O97" s="1" t="s">
        <v>3</v>
      </c>
      <c r="P97" s="1" t="s">
        <v>3</v>
      </c>
      <c r="Q97" s="1" t="s">
        <v>3</v>
      </c>
      <c r="R97" s="1" t="s">
        <v>161</v>
      </c>
      <c r="S97" s="1" t="s">
        <v>512</v>
      </c>
      <c r="T97" s="1" t="s">
        <v>511</v>
      </c>
    </row>
    <row r="98" spans="1:20" ht="29.5" x14ac:dyDescent="0.75">
      <c r="A98" s="8"/>
      <c r="B98" s="6" t="s">
        <v>510</v>
      </c>
      <c r="C98" s="8"/>
      <c r="D98" s="8"/>
      <c r="E98" s="8"/>
      <c r="F98" s="8"/>
      <c r="G98" s="8"/>
      <c r="H98" s="8"/>
      <c r="I98" s="8"/>
      <c r="J98" s="1" t="s">
        <v>509</v>
      </c>
      <c r="K98" s="1">
        <v>0</v>
      </c>
      <c r="L98" s="1">
        <f>1196+792</f>
        <v>1988</v>
      </c>
      <c r="M98" s="1" t="s">
        <v>508</v>
      </c>
      <c r="N98" s="8"/>
      <c r="O98" s="1" t="s">
        <v>3</v>
      </c>
      <c r="P98" s="1" t="s">
        <v>3</v>
      </c>
      <c r="Q98" s="1" t="s">
        <v>3</v>
      </c>
      <c r="R98" s="1" t="s">
        <v>507</v>
      </c>
      <c r="S98" s="1" t="s">
        <v>506</v>
      </c>
      <c r="T98" s="1" t="s">
        <v>505</v>
      </c>
    </row>
    <row r="99" spans="1:20" x14ac:dyDescent="0.75">
      <c r="A99" s="1" t="s">
        <v>504</v>
      </c>
      <c r="B99" s="6" t="s">
        <v>503</v>
      </c>
      <c r="C99" s="1" t="s">
        <v>502</v>
      </c>
      <c r="D99" s="1" t="s">
        <v>501</v>
      </c>
      <c r="E99" s="1" t="s">
        <v>9</v>
      </c>
      <c r="F99" s="1">
        <v>1</v>
      </c>
      <c r="G99" s="1" t="s">
        <v>19</v>
      </c>
      <c r="H99" s="1">
        <v>1</v>
      </c>
      <c r="I99" s="1">
        <v>1</v>
      </c>
      <c r="J99" s="1" t="s">
        <v>500</v>
      </c>
      <c r="K99" s="1">
        <v>0</v>
      </c>
      <c r="L99" s="1">
        <v>208</v>
      </c>
      <c r="M99" s="1" t="s">
        <v>499</v>
      </c>
      <c r="N99" s="1" t="s">
        <v>4</v>
      </c>
      <c r="O99" s="1" t="s">
        <v>3</v>
      </c>
      <c r="P99" s="1" t="s">
        <v>3</v>
      </c>
      <c r="Q99" s="1" t="s">
        <v>3</v>
      </c>
      <c r="R99" s="1" t="s">
        <v>17</v>
      </c>
      <c r="S99" s="1" t="s">
        <v>16</v>
      </c>
      <c r="T99" s="1" t="s">
        <v>498</v>
      </c>
    </row>
    <row r="100" spans="1:20" x14ac:dyDescent="0.75">
      <c r="A100" s="8" t="s">
        <v>497</v>
      </c>
      <c r="B100" s="10" t="s">
        <v>496</v>
      </c>
      <c r="C100" s="8" t="s">
        <v>495</v>
      </c>
      <c r="D100" s="8" t="s">
        <v>494</v>
      </c>
      <c r="E100" s="8" t="s">
        <v>141</v>
      </c>
      <c r="F100" s="8">
        <v>1</v>
      </c>
      <c r="G100" s="8" t="s">
        <v>19</v>
      </c>
      <c r="H100" s="8">
        <v>1</v>
      </c>
      <c r="I100" s="8">
        <v>1</v>
      </c>
      <c r="J100" s="8" t="s">
        <v>7</v>
      </c>
      <c r="K100" s="8">
        <v>2</v>
      </c>
      <c r="L100" s="1">
        <v>179</v>
      </c>
      <c r="M100" s="1" t="s">
        <v>493</v>
      </c>
      <c r="N100" s="8" t="s">
        <v>4</v>
      </c>
      <c r="O100" s="8" t="s">
        <v>3</v>
      </c>
      <c r="P100" s="8" t="s">
        <v>3</v>
      </c>
      <c r="Q100" s="8" t="s">
        <v>3</v>
      </c>
      <c r="R100" s="8" t="s">
        <v>283</v>
      </c>
      <c r="S100" s="8" t="s">
        <v>492</v>
      </c>
      <c r="T100" s="1" t="s">
        <v>491</v>
      </c>
    </row>
    <row r="101" spans="1:20" x14ac:dyDescent="0.75">
      <c r="A101" s="8"/>
      <c r="B101" s="10"/>
      <c r="C101" s="8"/>
      <c r="D101" s="8"/>
      <c r="E101" s="8"/>
      <c r="F101" s="8"/>
      <c r="G101" s="8"/>
      <c r="H101" s="8"/>
      <c r="I101" s="8"/>
      <c r="J101" s="8"/>
      <c r="K101" s="8"/>
      <c r="L101" s="1">
        <v>176</v>
      </c>
      <c r="M101" s="1" t="s">
        <v>490</v>
      </c>
      <c r="N101" s="8"/>
      <c r="O101" s="8"/>
      <c r="P101" s="8"/>
      <c r="Q101" s="8"/>
      <c r="R101" s="8"/>
      <c r="S101" s="8"/>
      <c r="T101" s="1" t="s">
        <v>489</v>
      </c>
    </row>
    <row r="102" spans="1:20" x14ac:dyDescent="0.75">
      <c r="A102" s="8"/>
      <c r="B102" s="10"/>
      <c r="C102" s="8"/>
      <c r="D102" s="8"/>
      <c r="E102" s="8"/>
      <c r="F102" s="8"/>
      <c r="G102" s="8"/>
      <c r="H102" s="8"/>
      <c r="I102" s="8"/>
      <c r="J102" s="8"/>
      <c r="K102" s="8"/>
      <c r="L102" s="1">
        <v>165</v>
      </c>
      <c r="M102" s="1" t="s">
        <v>488</v>
      </c>
      <c r="N102" s="8"/>
      <c r="O102" s="8"/>
      <c r="P102" s="8"/>
      <c r="Q102" s="8"/>
      <c r="R102" s="8"/>
      <c r="S102" s="8"/>
      <c r="T102" s="1" t="s">
        <v>487</v>
      </c>
    </row>
    <row r="103" spans="1:20" x14ac:dyDescent="0.75">
      <c r="A103" s="1" t="s">
        <v>486</v>
      </c>
      <c r="B103" s="6" t="s">
        <v>485</v>
      </c>
      <c r="C103" s="1" t="s">
        <v>484</v>
      </c>
      <c r="D103" s="1" t="s">
        <v>483</v>
      </c>
      <c r="E103" s="1" t="s">
        <v>9</v>
      </c>
      <c r="F103" s="1">
        <v>1</v>
      </c>
      <c r="G103" s="1" t="s">
        <v>19</v>
      </c>
      <c r="H103" s="1">
        <v>1</v>
      </c>
      <c r="I103" s="1">
        <v>1</v>
      </c>
      <c r="J103" s="1" t="s">
        <v>7</v>
      </c>
      <c r="K103" s="1">
        <v>0</v>
      </c>
      <c r="L103" s="1">
        <v>125</v>
      </c>
      <c r="M103" s="1" t="s">
        <v>482</v>
      </c>
      <c r="N103" s="1" t="s">
        <v>4</v>
      </c>
      <c r="O103" s="1" t="s">
        <v>3</v>
      </c>
      <c r="P103" s="1" t="s">
        <v>3</v>
      </c>
      <c r="Q103" s="1" t="s">
        <v>3</v>
      </c>
      <c r="R103" s="1" t="s">
        <v>17</v>
      </c>
      <c r="S103" s="1" t="s">
        <v>1</v>
      </c>
      <c r="T103" s="1" t="s">
        <v>481</v>
      </c>
    </row>
    <row r="104" spans="1:20" x14ac:dyDescent="0.75">
      <c r="A104" s="1" t="s">
        <v>480</v>
      </c>
      <c r="B104" s="6" t="s">
        <v>479</v>
      </c>
      <c r="C104" s="1" t="s">
        <v>478</v>
      </c>
      <c r="D104" s="1" t="s">
        <v>477</v>
      </c>
      <c r="E104" s="1" t="s">
        <v>141</v>
      </c>
      <c r="F104" s="1">
        <v>1</v>
      </c>
      <c r="G104" s="1" t="s">
        <v>19</v>
      </c>
      <c r="H104" s="1">
        <v>2</v>
      </c>
      <c r="I104" s="1">
        <v>1</v>
      </c>
      <c r="J104" s="1" t="s">
        <v>7</v>
      </c>
      <c r="K104" s="1">
        <v>0</v>
      </c>
      <c r="L104" s="1">
        <v>335</v>
      </c>
      <c r="M104" s="1" t="s">
        <v>476</v>
      </c>
      <c r="N104" s="1" t="s">
        <v>4</v>
      </c>
      <c r="O104" s="1" t="s">
        <v>3</v>
      </c>
      <c r="P104" s="1" t="s">
        <v>3</v>
      </c>
      <c r="Q104" s="1" t="s">
        <v>3</v>
      </c>
      <c r="R104" s="1" t="s">
        <v>283</v>
      </c>
      <c r="S104" s="1" t="s">
        <v>1</v>
      </c>
      <c r="T104" s="1" t="s">
        <v>475</v>
      </c>
    </row>
    <row r="105" spans="1:20" x14ac:dyDescent="0.75">
      <c r="A105" s="1" t="s">
        <v>474</v>
      </c>
      <c r="B105" s="6" t="s">
        <v>473</v>
      </c>
      <c r="C105" s="1" t="s">
        <v>472</v>
      </c>
      <c r="D105" s="1" t="s">
        <v>471</v>
      </c>
      <c r="E105" s="1" t="s">
        <v>9</v>
      </c>
      <c r="F105" s="1">
        <v>1</v>
      </c>
      <c r="G105" s="1" t="s">
        <v>19</v>
      </c>
      <c r="H105" s="1">
        <v>1</v>
      </c>
      <c r="I105" s="1">
        <v>1</v>
      </c>
      <c r="J105" s="1" t="s">
        <v>41</v>
      </c>
      <c r="K105" s="1">
        <v>0</v>
      </c>
      <c r="L105" s="1">
        <v>236</v>
      </c>
      <c r="M105" s="1" t="s">
        <v>470</v>
      </c>
      <c r="N105" s="1" t="s">
        <v>4</v>
      </c>
      <c r="O105" s="1" t="s">
        <v>3</v>
      </c>
      <c r="P105" s="1" t="s">
        <v>3</v>
      </c>
      <c r="Q105" s="1" t="s">
        <v>3</v>
      </c>
      <c r="R105" s="1" t="s">
        <v>355</v>
      </c>
      <c r="S105" s="1" t="s">
        <v>121</v>
      </c>
      <c r="T105" s="1" t="s">
        <v>469</v>
      </c>
    </row>
    <row r="106" spans="1:20" ht="44.25" x14ac:dyDescent="0.75">
      <c r="A106" s="1" t="s">
        <v>468</v>
      </c>
      <c r="B106" s="6" t="s">
        <v>467</v>
      </c>
      <c r="C106" s="1" t="s">
        <v>466</v>
      </c>
      <c r="D106" s="1" t="s">
        <v>465</v>
      </c>
      <c r="E106" s="1" t="s">
        <v>141</v>
      </c>
      <c r="F106" s="1">
        <v>1</v>
      </c>
      <c r="G106" s="1" t="s">
        <v>349</v>
      </c>
      <c r="H106" s="1">
        <v>2</v>
      </c>
      <c r="I106" s="1" t="s">
        <v>347</v>
      </c>
      <c r="J106" s="1" t="s">
        <v>7</v>
      </c>
      <c r="K106" s="1">
        <v>0</v>
      </c>
      <c r="L106" s="1" t="s">
        <v>464</v>
      </c>
      <c r="M106" s="1" t="s">
        <v>463</v>
      </c>
      <c r="N106" s="1" t="s">
        <v>177</v>
      </c>
      <c r="O106" s="1">
        <v>3</v>
      </c>
      <c r="P106" s="1" t="s">
        <v>1</v>
      </c>
      <c r="Q106" s="1" t="s">
        <v>462</v>
      </c>
      <c r="R106" s="1" t="s">
        <v>81</v>
      </c>
      <c r="S106" s="1" t="s">
        <v>461</v>
      </c>
      <c r="T106" s="1" t="s">
        <v>460</v>
      </c>
    </row>
    <row r="107" spans="1:20" ht="44.25" x14ac:dyDescent="0.75">
      <c r="A107" s="8" t="s">
        <v>459</v>
      </c>
      <c r="B107" s="10" t="s">
        <v>458</v>
      </c>
      <c r="C107" s="8" t="s">
        <v>457</v>
      </c>
      <c r="D107" s="8" t="s">
        <v>456</v>
      </c>
      <c r="E107" s="8" t="s">
        <v>141</v>
      </c>
      <c r="F107" s="8">
        <v>1</v>
      </c>
      <c r="G107" s="8" t="s">
        <v>8</v>
      </c>
      <c r="H107" s="8">
        <v>2</v>
      </c>
      <c r="I107" s="8">
        <v>2</v>
      </c>
      <c r="J107" s="8" t="s">
        <v>455</v>
      </c>
      <c r="K107" s="8">
        <v>0</v>
      </c>
      <c r="L107" s="1">
        <v>1184</v>
      </c>
      <c r="M107" s="1" t="s">
        <v>454</v>
      </c>
      <c r="N107" s="8" t="s">
        <v>4</v>
      </c>
      <c r="O107" s="8" t="s">
        <v>3</v>
      </c>
      <c r="P107" s="8" t="s">
        <v>3</v>
      </c>
      <c r="Q107" s="8" t="s">
        <v>3</v>
      </c>
      <c r="R107" s="8" t="s">
        <v>453</v>
      </c>
      <c r="S107" s="8" t="s">
        <v>452</v>
      </c>
      <c r="T107" s="1" t="s">
        <v>451</v>
      </c>
    </row>
    <row r="108" spans="1:20" ht="44.25" x14ac:dyDescent="0.75">
      <c r="A108" s="8"/>
      <c r="B108" s="10"/>
      <c r="C108" s="8"/>
      <c r="D108" s="8"/>
      <c r="E108" s="8"/>
      <c r="F108" s="8"/>
      <c r="G108" s="8"/>
      <c r="H108" s="8"/>
      <c r="I108" s="8"/>
      <c r="J108" s="8"/>
      <c r="K108" s="8"/>
      <c r="L108" s="1">
        <v>1370</v>
      </c>
      <c r="M108" s="1" t="s">
        <v>450</v>
      </c>
      <c r="N108" s="8"/>
      <c r="O108" s="8"/>
      <c r="P108" s="8"/>
      <c r="Q108" s="8"/>
      <c r="R108" s="8"/>
      <c r="S108" s="8"/>
      <c r="T108" s="1" t="s">
        <v>449</v>
      </c>
    </row>
    <row r="109" spans="1:20" ht="44.25" x14ac:dyDescent="0.75">
      <c r="A109" s="8"/>
      <c r="B109" s="10"/>
      <c r="C109" s="8"/>
      <c r="D109" s="8"/>
      <c r="E109" s="8"/>
      <c r="F109" s="8"/>
      <c r="G109" s="8"/>
      <c r="H109" s="8"/>
      <c r="I109" s="8"/>
      <c r="J109" s="8"/>
      <c r="K109" s="8"/>
      <c r="L109" s="1">
        <v>1415</v>
      </c>
      <c r="M109" s="1" t="s">
        <v>448</v>
      </c>
      <c r="N109" s="8"/>
      <c r="O109" s="8"/>
      <c r="P109" s="8"/>
      <c r="Q109" s="8"/>
      <c r="R109" s="8"/>
      <c r="S109" s="8"/>
      <c r="T109" s="1" t="s">
        <v>447</v>
      </c>
    </row>
    <row r="110" spans="1:20" x14ac:dyDescent="0.75">
      <c r="A110" s="8" t="s">
        <v>446</v>
      </c>
      <c r="B110" s="10" t="s">
        <v>445</v>
      </c>
      <c r="C110" s="8" t="s">
        <v>444</v>
      </c>
      <c r="D110" s="8" t="s">
        <v>443</v>
      </c>
      <c r="E110" s="8" t="s">
        <v>9</v>
      </c>
      <c r="F110" s="8">
        <v>1</v>
      </c>
      <c r="G110" s="8" t="s">
        <v>8</v>
      </c>
      <c r="H110" s="8">
        <v>2</v>
      </c>
      <c r="I110" s="8">
        <v>2</v>
      </c>
      <c r="J110" s="8" t="s">
        <v>442</v>
      </c>
      <c r="K110" s="8">
        <v>0</v>
      </c>
      <c r="L110" s="1">
        <v>1175</v>
      </c>
      <c r="M110" s="1" t="s">
        <v>441</v>
      </c>
      <c r="N110" s="8" t="s">
        <v>4</v>
      </c>
      <c r="O110" s="8" t="s">
        <v>3</v>
      </c>
      <c r="P110" s="8" t="s">
        <v>3</v>
      </c>
      <c r="Q110" s="8" t="s">
        <v>3</v>
      </c>
      <c r="R110" s="8" t="s">
        <v>355</v>
      </c>
      <c r="S110" s="8" t="s">
        <v>16</v>
      </c>
      <c r="T110" s="1" t="s">
        <v>440</v>
      </c>
    </row>
    <row r="111" spans="1:20" x14ac:dyDescent="0.75">
      <c r="A111" s="8"/>
      <c r="B111" s="10"/>
      <c r="C111" s="8"/>
      <c r="D111" s="8"/>
      <c r="E111" s="8"/>
      <c r="F111" s="8"/>
      <c r="G111" s="8"/>
      <c r="H111" s="8"/>
      <c r="I111" s="8"/>
      <c r="J111" s="8"/>
      <c r="K111" s="8"/>
      <c r="L111" s="1">
        <v>1403</v>
      </c>
      <c r="M111" s="1" t="s">
        <v>439</v>
      </c>
      <c r="N111" s="8"/>
      <c r="O111" s="8"/>
      <c r="P111" s="8"/>
      <c r="Q111" s="8"/>
      <c r="R111" s="8"/>
      <c r="S111" s="8"/>
      <c r="T111" s="1" t="s">
        <v>438</v>
      </c>
    </row>
    <row r="112" spans="1:20" x14ac:dyDescent="0.75">
      <c r="A112" s="8"/>
      <c r="B112" s="10"/>
      <c r="C112" s="8"/>
      <c r="D112" s="8"/>
      <c r="E112" s="8"/>
      <c r="F112" s="8"/>
      <c r="G112" s="8"/>
      <c r="H112" s="8"/>
      <c r="I112" s="8"/>
      <c r="J112" s="8"/>
      <c r="K112" s="8"/>
      <c r="L112" s="1">
        <v>856</v>
      </c>
      <c r="M112" s="1" t="s">
        <v>437</v>
      </c>
      <c r="N112" s="8"/>
      <c r="O112" s="8"/>
      <c r="P112" s="8"/>
      <c r="Q112" s="8"/>
      <c r="R112" s="8"/>
      <c r="S112" s="8"/>
      <c r="T112" s="1" t="s">
        <v>436</v>
      </c>
    </row>
    <row r="113" spans="1:20" x14ac:dyDescent="0.75">
      <c r="A113" s="8"/>
      <c r="B113" s="10"/>
      <c r="C113" s="8"/>
      <c r="D113" s="8"/>
      <c r="E113" s="8"/>
      <c r="F113" s="8"/>
      <c r="G113" s="8"/>
      <c r="H113" s="8"/>
      <c r="I113" s="8"/>
      <c r="J113" s="8"/>
      <c r="K113" s="8"/>
      <c r="L113" s="1">
        <v>657</v>
      </c>
      <c r="M113" s="1" t="s">
        <v>435</v>
      </c>
      <c r="N113" s="8"/>
      <c r="O113" s="8"/>
      <c r="P113" s="8"/>
      <c r="Q113" s="8"/>
      <c r="R113" s="8"/>
      <c r="S113" s="8"/>
      <c r="T113" s="1" t="s">
        <v>434</v>
      </c>
    </row>
    <row r="114" spans="1:20" ht="29.5" x14ac:dyDescent="0.75">
      <c r="A114" s="1" t="s">
        <v>433</v>
      </c>
      <c r="B114" s="6" t="s">
        <v>432</v>
      </c>
      <c r="C114" s="1" t="s">
        <v>431</v>
      </c>
      <c r="D114" s="1" t="s">
        <v>430</v>
      </c>
      <c r="E114" s="1" t="s">
        <v>9</v>
      </c>
      <c r="F114" s="1">
        <v>1</v>
      </c>
      <c r="G114" s="1" t="s">
        <v>19</v>
      </c>
      <c r="H114" s="1">
        <v>1</v>
      </c>
      <c r="I114" s="1">
        <v>1</v>
      </c>
      <c r="J114" s="1" t="s">
        <v>41</v>
      </c>
      <c r="K114" s="1">
        <v>0</v>
      </c>
      <c r="L114" s="1">
        <v>187</v>
      </c>
      <c r="M114" s="1" t="s">
        <v>429</v>
      </c>
      <c r="N114" s="1" t="s">
        <v>4</v>
      </c>
      <c r="O114" s="1" t="s">
        <v>3</v>
      </c>
      <c r="P114" s="1" t="s">
        <v>3</v>
      </c>
      <c r="Q114" s="1" t="s">
        <v>3</v>
      </c>
      <c r="R114" s="1" t="s">
        <v>81</v>
      </c>
      <c r="S114" s="1" t="s">
        <v>428</v>
      </c>
      <c r="T114" s="1" t="s">
        <v>427</v>
      </c>
    </row>
    <row r="115" spans="1:20" x14ac:dyDescent="0.75">
      <c r="A115" s="1" t="s">
        <v>426</v>
      </c>
      <c r="B115" s="6" t="s">
        <v>425</v>
      </c>
      <c r="C115" s="1" t="s">
        <v>424</v>
      </c>
      <c r="D115" s="1" t="s">
        <v>423</v>
      </c>
      <c r="E115" s="1" t="s">
        <v>9</v>
      </c>
      <c r="F115" s="1">
        <v>1</v>
      </c>
      <c r="G115" s="1" t="s">
        <v>19</v>
      </c>
      <c r="H115" s="1">
        <v>2</v>
      </c>
      <c r="I115" s="1">
        <v>2</v>
      </c>
      <c r="J115" s="1" t="s">
        <v>7</v>
      </c>
      <c r="K115" s="1">
        <v>0</v>
      </c>
      <c r="L115" s="1">
        <v>199</v>
      </c>
      <c r="M115" s="1" t="s">
        <v>422</v>
      </c>
      <c r="N115" s="1" t="s">
        <v>4</v>
      </c>
      <c r="O115" s="1" t="s">
        <v>3</v>
      </c>
      <c r="P115" s="1" t="s">
        <v>3</v>
      </c>
      <c r="Q115" s="1" t="s">
        <v>3</v>
      </c>
      <c r="R115" s="1" t="s">
        <v>355</v>
      </c>
      <c r="S115" s="1" t="s">
        <v>1</v>
      </c>
      <c r="T115" s="1" t="s">
        <v>421</v>
      </c>
    </row>
    <row r="116" spans="1:20" ht="29.5" x14ac:dyDescent="0.75">
      <c r="A116" s="1" t="s">
        <v>420</v>
      </c>
      <c r="B116" s="6" t="s">
        <v>419</v>
      </c>
      <c r="C116" s="1" t="s">
        <v>418</v>
      </c>
      <c r="D116" s="1" t="s">
        <v>417</v>
      </c>
      <c r="E116" s="1" t="s">
        <v>9</v>
      </c>
      <c r="F116" s="1">
        <v>1</v>
      </c>
      <c r="G116" s="1" t="s">
        <v>8</v>
      </c>
      <c r="H116" s="1">
        <v>2</v>
      </c>
      <c r="I116" s="1">
        <v>2</v>
      </c>
      <c r="J116" s="1" t="s">
        <v>41</v>
      </c>
      <c r="K116" s="1">
        <v>0</v>
      </c>
      <c r="L116" s="1">
        <v>509</v>
      </c>
      <c r="M116" s="1" t="s">
        <v>416</v>
      </c>
      <c r="N116" s="1" t="s">
        <v>26</v>
      </c>
      <c r="O116" s="1">
        <v>1</v>
      </c>
      <c r="P116" s="1" t="s">
        <v>1</v>
      </c>
      <c r="Q116" s="1" t="s">
        <v>415</v>
      </c>
      <c r="R116" s="1" t="s">
        <v>3</v>
      </c>
      <c r="S116" s="1" t="s">
        <v>3</v>
      </c>
      <c r="T116" s="1" t="s">
        <v>3</v>
      </c>
    </row>
    <row r="117" spans="1:20" ht="44.25" x14ac:dyDescent="0.75">
      <c r="A117" s="1" t="s">
        <v>414</v>
      </c>
      <c r="B117" s="6" t="s">
        <v>413</v>
      </c>
      <c r="C117" s="1" t="s">
        <v>412</v>
      </c>
      <c r="D117" s="1" t="s">
        <v>411</v>
      </c>
      <c r="E117" s="1" t="s">
        <v>9</v>
      </c>
      <c r="F117" s="1">
        <v>3</v>
      </c>
      <c r="G117" s="1" t="s">
        <v>19</v>
      </c>
      <c r="H117" s="1">
        <v>1</v>
      </c>
      <c r="I117" s="1">
        <v>1</v>
      </c>
      <c r="J117" s="1" t="s">
        <v>7</v>
      </c>
      <c r="K117" s="1">
        <v>0</v>
      </c>
      <c r="L117" s="1">
        <v>1313</v>
      </c>
      <c r="M117" s="1" t="s">
        <v>410</v>
      </c>
      <c r="N117" s="1" t="s">
        <v>177</v>
      </c>
      <c r="O117" s="1">
        <v>1</v>
      </c>
      <c r="P117" s="1" t="s">
        <v>409</v>
      </c>
      <c r="Q117" s="1" t="s">
        <v>408</v>
      </c>
      <c r="R117" s="1" t="s">
        <v>17</v>
      </c>
      <c r="S117" s="1" t="s">
        <v>407</v>
      </c>
      <c r="T117" s="1" t="s">
        <v>406</v>
      </c>
    </row>
    <row r="118" spans="1:20" x14ac:dyDescent="0.75">
      <c r="A118" s="1" t="s">
        <v>405</v>
      </c>
      <c r="B118" s="6" t="s">
        <v>404</v>
      </c>
      <c r="C118" s="1" t="s">
        <v>403</v>
      </c>
      <c r="D118" s="1" t="s">
        <v>402</v>
      </c>
      <c r="E118" s="1" t="s">
        <v>9</v>
      </c>
      <c r="F118" s="1">
        <v>1</v>
      </c>
      <c r="G118" s="1" t="s">
        <v>19</v>
      </c>
      <c r="H118" s="1">
        <v>1</v>
      </c>
      <c r="I118" s="1">
        <v>1</v>
      </c>
      <c r="J118" s="1" t="s">
        <v>41</v>
      </c>
      <c r="K118" s="1">
        <v>0</v>
      </c>
      <c r="L118" s="1">
        <v>2386</v>
      </c>
      <c r="M118" s="1" t="s">
        <v>401</v>
      </c>
      <c r="N118" s="1" t="s">
        <v>177</v>
      </c>
      <c r="O118" s="1">
        <v>1</v>
      </c>
      <c r="P118" s="1" t="s">
        <v>399</v>
      </c>
      <c r="Q118" s="1" t="s">
        <v>400</v>
      </c>
      <c r="R118" s="1" t="s">
        <v>17</v>
      </c>
      <c r="S118" s="1" t="s">
        <v>399</v>
      </c>
      <c r="T118" s="1" t="s">
        <v>398</v>
      </c>
    </row>
    <row r="119" spans="1:20" ht="29.5" x14ac:dyDescent="0.75">
      <c r="A119" s="1" t="s">
        <v>397</v>
      </c>
      <c r="B119" s="6" t="s">
        <v>396</v>
      </c>
      <c r="C119" s="1" t="s">
        <v>395</v>
      </c>
      <c r="D119" s="1" t="s">
        <v>394</v>
      </c>
      <c r="E119" s="1" t="s">
        <v>9</v>
      </c>
      <c r="F119" s="1">
        <v>1</v>
      </c>
      <c r="G119" s="1" t="s">
        <v>19</v>
      </c>
      <c r="H119" s="1">
        <v>1</v>
      </c>
      <c r="I119" s="1">
        <v>1</v>
      </c>
      <c r="J119" s="1" t="s">
        <v>41</v>
      </c>
      <c r="K119" s="1">
        <v>1</v>
      </c>
      <c r="L119" s="1">
        <v>189</v>
      </c>
      <c r="M119" s="1" t="s">
        <v>393</v>
      </c>
      <c r="N119" s="1" t="s">
        <v>4</v>
      </c>
      <c r="O119" s="1" t="s">
        <v>3</v>
      </c>
      <c r="P119" s="1" t="s">
        <v>3</v>
      </c>
      <c r="Q119" s="1" t="s">
        <v>3</v>
      </c>
      <c r="R119" s="1" t="s">
        <v>355</v>
      </c>
      <c r="S119" s="1" t="s">
        <v>1</v>
      </c>
      <c r="T119" s="1" t="s">
        <v>392</v>
      </c>
    </row>
    <row r="120" spans="1:20" x14ac:dyDescent="0.75">
      <c r="A120" s="1" t="s">
        <v>391</v>
      </c>
      <c r="B120" s="6" t="s">
        <v>390</v>
      </c>
      <c r="C120" s="1" t="s">
        <v>389</v>
      </c>
      <c r="D120" s="1" t="s">
        <v>388</v>
      </c>
      <c r="E120" s="1" t="s">
        <v>9</v>
      </c>
      <c r="F120" s="1">
        <v>3</v>
      </c>
      <c r="G120" s="1" t="s">
        <v>8</v>
      </c>
      <c r="H120" s="1">
        <v>2</v>
      </c>
      <c r="I120" s="1">
        <v>3</v>
      </c>
      <c r="J120" s="1" t="s">
        <v>41</v>
      </c>
      <c r="K120" s="1">
        <v>0</v>
      </c>
      <c r="L120" s="1">
        <v>911024</v>
      </c>
      <c r="M120" s="1" t="s">
        <v>387</v>
      </c>
      <c r="N120" s="1" t="s">
        <v>33</v>
      </c>
      <c r="O120" s="1">
        <v>3</v>
      </c>
      <c r="P120" s="1" t="s">
        <v>1</v>
      </c>
      <c r="Q120" s="1" t="s">
        <v>386</v>
      </c>
      <c r="R120" s="1" t="s">
        <v>3</v>
      </c>
      <c r="S120" s="1" t="s">
        <v>3</v>
      </c>
      <c r="T120" s="1" t="s">
        <v>3</v>
      </c>
    </row>
    <row r="121" spans="1:20" x14ac:dyDescent="0.75">
      <c r="A121" s="8" t="s">
        <v>385</v>
      </c>
      <c r="B121" s="6" t="s">
        <v>384</v>
      </c>
      <c r="C121" s="8" t="s">
        <v>383</v>
      </c>
      <c r="D121" s="8" t="s">
        <v>382</v>
      </c>
      <c r="E121" s="8" t="s">
        <v>9</v>
      </c>
      <c r="F121" s="8">
        <v>1</v>
      </c>
      <c r="G121" s="8" t="s">
        <v>19</v>
      </c>
      <c r="H121" s="8">
        <v>1</v>
      </c>
      <c r="I121" s="1">
        <v>1</v>
      </c>
      <c r="J121" s="8" t="s">
        <v>7</v>
      </c>
      <c r="K121" s="8">
        <v>0</v>
      </c>
      <c r="L121" s="1">
        <v>4848</v>
      </c>
      <c r="M121" s="1" t="s">
        <v>381</v>
      </c>
      <c r="N121" s="8" t="s">
        <v>4</v>
      </c>
      <c r="O121" s="8" t="s">
        <v>3</v>
      </c>
      <c r="P121" s="8" t="s">
        <v>3</v>
      </c>
      <c r="Q121" s="8" t="s">
        <v>3</v>
      </c>
      <c r="R121" s="1" t="s">
        <v>17</v>
      </c>
      <c r="S121" s="8" t="s">
        <v>380</v>
      </c>
      <c r="T121" s="1" t="s">
        <v>379</v>
      </c>
    </row>
    <row r="122" spans="1:20" x14ac:dyDescent="0.75">
      <c r="A122" s="8"/>
      <c r="B122" s="6" t="s">
        <v>376</v>
      </c>
      <c r="C122" s="8"/>
      <c r="D122" s="8"/>
      <c r="E122" s="8"/>
      <c r="F122" s="8"/>
      <c r="G122" s="8"/>
      <c r="H122" s="8"/>
      <c r="I122" s="1">
        <v>1</v>
      </c>
      <c r="J122" s="8"/>
      <c r="K122" s="8"/>
      <c r="L122" s="1">
        <v>2768</v>
      </c>
      <c r="M122" s="1" t="s">
        <v>378</v>
      </c>
      <c r="N122" s="8"/>
      <c r="O122" s="8"/>
      <c r="P122" s="8"/>
      <c r="Q122" s="8"/>
      <c r="R122" s="1" t="s">
        <v>17</v>
      </c>
      <c r="S122" s="8"/>
      <c r="T122" s="1" t="s">
        <v>377</v>
      </c>
    </row>
    <row r="123" spans="1:20" x14ac:dyDescent="0.75">
      <c r="A123" s="8"/>
      <c r="B123" s="6" t="s">
        <v>376</v>
      </c>
      <c r="C123" s="8"/>
      <c r="D123" s="8"/>
      <c r="E123" s="8"/>
      <c r="F123" s="8"/>
      <c r="G123" s="8"/>
      <c r="H123" s="8"/>
      <c r="I123" s="1">
        <v>1</v>
      </c>
      <c r="J123" s="8"/>
      <c r="K123" s="8"/>
      <c r="L123" s="1">
        <v>2218</v>
      </c>
      <c r="M123" s="1" t="s">
        <v>375</v>
      </c>
      <c r="N123" s="8"/>
      <c r="O123" s="8"/>
      <c r="P123" s="8"/>
      <c r="Q123" s="8"/>
      <c r="R123" s="1" t="s">
        <v>55</v>
      </c>
      <c r="S123" s="8"/>
      <c r="T123" s="1" t="s">
        <v>374</v>
      </c>
    </row>
    <row r="124" spans="1:20" ht="29.5" x14ac:dyDescent="0.75">
      <c r="A124" s="1" t="s">
        <v>373</v>
      </c>
      <c r="B124" s="6" t="s">
        <v>372</v>
      </c>
      <c r="C124" s="1" t="s">
        <v>371</v>
      </c>
      <c r="D124" s="1" t="s">
        <v>370</v>
      </c>
      <c r="E124" s="1" t="s">
        <v>141</v>
      </c>
      <c r="F124" s="1">
        <v>1</v>
      </c>
      <c r="G124" s="1" t="s">
        <v>19</v>
      </c>
      <c r="H124" s="1">
        <v>2</v>
      </c>
      <c r="I124" s="1">
        <v>1</v>
      </c>
      <c r="J124" s="1" t="s">
        <v>7</v>
      </c>
      <c r="K124" s="1">
        <v>0</v>
      </c>
      <c r="L124" s="1">
        <f>146+61</f>
        <v>207</v>
      </c>
      <c r="M124" s="1" t="s">
        <v>369</v>
      </c>
      <c r="N124" s="1" t="s">
        <v>4</v>
      </c>
      <c r="O124" s="1" t="s">
        <v>3</v>
      </c>
      <c r="P124" s="1" t="s">
        <v>3</v>
      </c>
      <c r="Q124" s="1" t="s">
        <v>3</v>
      </c>
      <c r="R124" s="1" t="s">
        <v>368</v>
      </c>
      <c r="S124" s="1" t="s">
        <v>1</v>
      </c>
      <c r="T124" s="1" t="s">
        <v>367</v>
      </c>
    </row>
    <row r="125" spans="1:20" x14ac:dyDescent="0.75">
      <c r="A125" s="1" t="s">
        <v>366</v>
      </c>
      <c r="B125" s="6" t="s">
        <v>365</v>
      </c>
      <c r="C125" s="1" t="s">
        <v>364</v>
      </c>
      <c r="D125" s="1" t="s">
        <v>363</v>
      </c>
      <c r="E125" s="1" t="s">
        <v>9</v>
      </c>
      <c r="F125" s="1">
        <v>1</v>
      </c>
      <c r="G125" s="1" t="s">
        <v>19</v>
      </c>
      <c r="H125" s="1">
        <v>2</v>
      </c>
      <c r="I125" s="1">
        <v>2</v>
      </c>
      <c r="J125" s="1" t="s">
        <v>18</v>
      </c>
      <c r="K125" s="1">
        <v>0</v>
      </c>
      <c r="L125" s="1">
        <v>367</v>
      </c>
      <c r="M125" s="1" t="s">
        <v>362</v>
      </c>
      <c r="N125" s="1" t="s">
        <v>4</v>
      </c>
      <c r="O125" s="1" t="s">
        <v>3</v>
      </c>
      <c r="P125" s="1" t="s">
        <v>3</v>
      </c>
      <c r="Q125" s="1" t="s">
        <v>3</v>
      </c>
      <c r="R125" s="1" t="s">
        <v>355</v>
      </c>
      <c r="S125" s="1" t="s">
        <v>1</v>
      </c>
      <c r="T125" s="1" t="s">
        <v>361</v>
      </c>
    </row>
    <row r="126" spans="1:20" x14ac:dyDescent="0.75">
      <c r="A126" s="1" t="s">
        <v>360</v>
      </c>
      <c r="B126" s="6" t="s">
        <v>359</v>
      </c>
      <c r="C126" s="1" t="s">
        <v>358</v>
      </c>
      <c r="D126" s="1" t="s">
        <v>357</v>
      </c>
      <c r="E126" s="1" t="s">
        <v>9</v>
      </c>
      <c r="F126" s="1">
        <v>1</v>
      </c>
      <c r="G126" s="1" t="s">
        <v>19</v>
      </c>
      <c r="H126" s="1">
        <v>2</v>
      </c>
      <c r="I126" s="1">
        <v>1</v>
      </c>
      <c r="J126" s="1" t="s">
        <v>7</v>
      </c>
      <c r="K126" s="1">
        <v>0</v>
      </c>
      <c r="L126" s="1">
        <f>2163+746+49</f>
        <v>2958</v>
      </c>
      <c r="M126" s="1" t="s">
        <v>356</v>
      </c>
      <c r="N126" s="1" t="s">
        <v>4</v>
      </c>
      <c r="O126" s="1" t="s">
        <v>3</v>
      </c>
      <c r="P126" s="1" t="s">
        <v>3</v>
      </c>
      <c r="Q126" s="1" t="s">
        <v>3</v>
      </c>
      <c r="R126" s="1" t="s">
        <v>355</v>
      </c>
      <c r="S126" s="1" t="s">
        <v>1</v>
      </c>
      <c r="T126" s="1" t="s">
        <v>354</v>
      </c>
    </row>
    <row r="127" spans="1:20" ht="44.25" x14ac:dyDescent="0.75">
      <c r="A127" s="1" t="s">
        <v>353</v>
      </c>
      <c r="B127" s="6" t="s">
        <v>352</v>
      </c>
      <c r="C127" s="1" t="s">
        <v>351</v>
      </c>
      <c r="D127" s="1" t="s">
        <v>350</v>
      </c>
      <c r="E127" s="1" t="s">
        <v>9</v>
      </c>
      <c r="F127" s="1">
        <v>1</v>
      </c>
      <c r="G127" s="1" t="s">
        <v>349</v>
      </c>
      <c r="H127" s="1" t="s">
        <v>348</v>
      </c>
      <c r="I127" s="1" t="s">
        <v>347</v>
      </c>
      <c r="J127" s="1" t="s">
        <v>7</v>
      </c>
      <c r="K127" s="1">
        <v>0</v>
      </c>
      <c r="L127" s="1" t="s">
        <v>346</v>
      </c>
      <c r="M127" s="1" t="s">
        <v>345</v>
      </c>
      <c r="N127" s="1" t="s">
        <v>177</v>
      </c>
      <c r="O127" s="1">
        <v>3</v>
      </c>
      <c r="P127" s="1" t="s">
        <v>1</v>
      </c>
      <c r="Q127" s="1" t="s">
        <v>344</v>
      </c>
      <c r="R127" s="1" t="s">
        <v>343</v>
      </c>
      <c r="S127" s="1" t="s">
        <v>1</v>
      </c>
      <c r="T127" s="1" t="s">
        <v>342</v>
      </c>
    </row>
    <row r="128" spans="1:20" x14ac:dyDescent="0.75">
      <c r="A128" s="8" t="s">
        <v>341</v>
      </c>
      <c r="B128" s="6" t="s">
        <v>340</v>
      </c>
      <c r="C128" s="8" t="s">
        <v>339</v>
      </c>
      <c r="D128" s="8" t="s">
        <v>329</v>
      </c>
      <c r="E128" s="8" t="s">
        <v>141</v>
      </c>
      <c r="F128" s="8">
        <v>1</v>
      </c>
      <c r="G128" s="8" t="s">
        <v>19</v>
      </c>
      <c r="H128" s="8">
        <v>1</v>
      </c>
      <c r="I128" s="8">
        <v>1</v>
      </c>
      <c r="J128" s="8" t="s">
        <v>41</v>
      </c>
      <c r="K128" s="8">
        <v>0</v>
      </c>
      <c r="L128" s="1">
        <v>210</v>
      </c>
      <c r="M128" s="1" t="s">
        <v>338</v>
      </c>
      <c r="N128" s="8" t="s">
        <v>4</v>
      </c>
      <c r="O128" s="8" t="s">
        <v>3</v>
      </c>
      <c r="P128" s="8" t="s">
        <v>3</v>
      </c>
      <c r="Q128" s="8" t="s">
        <v>3</v>
      </c>
      <c r="R128" s="8" t="s">
        <v>81</v>
      </c>
      <c r="S128" s="8" t="s">
        <v>337</v>
      </c>
      <c r="T128" s="1" t="s">
        <v>336</v>
      </c>
    </row>
    <row r="129" spans="1:20" x14ac:dyDescent="0.75">
      <c r="A129" s="8"/>
      <c r="B129" s="6" t="s">
        <v>335</v>
      </c>
      <c r="C129" s="8"/>
      <c r="D129" s="8"/>
      <c r="E129" s="8"/>
      <c r="F129" s="8"/>
      <c r="G129" s="8"/>
      <c r="H129" s="8"/>
      <c r="I129" s="8"/>
      <c r="J129" s="8"/>
      <c r="K129" s="8"/>
      <c r="L129" s="1">
        <v>388</v>
      </c>
      <c r="M129" s="1" t="s">
        <v>334</v>
      </c>
      <c r="N129" s="8"/>
      <c r="O129" s="8"/>
      <c r="P129" s="8"/>
      <c r="Q129" s="8"/>
      <c r="R129" s="8"/>
      <c r="S129" s="8"/>
      <c r="T129" s="1" t="s">
        <v>333</v>
      </c>
    </row>
    <row r="130" spans="1:20" x14ac:dyDescent="0.75">
      <c r="A130" s="1" t="s">
        <v>332</v>
      </c>
      <c r="B130" s="6" t="s">
        <v>331</v>
      </c>
      <c r="C130" s="1" t="s">
        <v>330</v>
      </c>
      <c r="D130" s="1" t="s">
        <v>329</v>
      </c>
      <c r="E130" s="1" t="s">
        <v>141</v>
      </c>
      <c r="F130" s="1">
        <v>1</v>
      </c>
      <c r="G130" s="1" t="s">
        <v>19</v>
      </c>
      <c r="H130" s="1">
        <v>2</v>
      </c>
      <c r="I130" s="1">
        <v>1</v>
      </c>
      <c r="J130" s="1" t="s">
        <v>41</v>
      </c>
      <c r="K130" s="1">
        <v>0</v>
      </c>
      <c r="L130" s="1">
        <v>3243</v>
      </c>
      <c r="M130" s="1" t="s">
        <v>328</v>
      </c>
      <c r="N130" s="1" t="s">
        <v>4</v>
      </c>
      <c r="O130" s="1" t="s">
        <v>3</v>
      </c>
      <c r="P130" s="1" t="s">
        <v>3</v>
      </c>
      <c r="Q130" s="1" t="s">
        <v>3</v>
      </c>
      <c r="R130" s="1" t="s">
        <v>81</v>
      </c>
      <c r="S130" s="1" t="s">
        <v>1</v>
      </c>
      <c r="T130" s="1" t="s">
        <v>327</v>
      </c>
    </row>
    <row r="131" spans="1:20" ht="29.5" x14ac:dyDescent="0.75">
      <c r="A131" s="1" t="s">
        <v>326</v>
      </c>
      <c r="B131" s="6" t="s">
        <v>325</v>
      </c>
      <c r="C131" s="1" t="s">
        <v>324</v>
      </c>
      <c r="D131" s="1" t="s">
        <v>323</v>
      </c>
      <c r="E131" s="1" t="s">
        <v>9</v>
      </c>
      <c r="F131" s="1">
        <v>1</v>
      </c>
      <c r="G131" s="1" t="s">
        <v>19</v>
      </c>
      <c r="H131" s="1">
        <v>1</v>
      </c>
      <c r="I131" s="1">
        <v>1</v>
      </c>
      <c r="J131" s="1" t="s">
        <v>7</v>
      </c>
      <c r="K131" s="1">
        <v>0</v>
      </c>
      <c r="L131" s="1">
        <v>17422</v>
      </c>
      <c r="M131" s="1" t="s">
        <v>322</v>
      </c>
      <c r="N131" s="1" t="s">
        <v>4</v>
      </c>
      <c r="O131" s="1" t="s">
        <v>3</v>
      </c>
      <c r="P131" s="1" t="s">
        <v>3</v>
      </c>
      <c r="Q131" s="1" t="s">
        <v>3</v>
      </c>
      <c r="R131" s="1" t="s">
        <v>161</v>
      </c>
      <c r="S131" s="1" t="s">
        <v>1</v>
      </c>
      <c r="T131" s="1" t="s">
        <v>321</v>
      </c>
    </row>
    <row r="132" spans="1:20" ht="29.5" x14ac:dyDescent="0.75">
      <c r="A132" s="1" t="s">
        <v>320</v>
      </c>
      <c r="B132" s="6" t="s">
        <v>319</v>
      </c>
      <c r="C132" s="1" t="s">
        <v>318</v>
      </c>
      <c r="D132" s="1" t="s">
        <v>317</v>
      </c>
      <c r="E132" s="1" t="s">
        <v>9</v>
      </c>
      <c r="F132" s="1">
        <v>1</v>
      </c>
      <c r="G132" s="1" t="s">
        <v>19</v>
      </c>
      <c r="H132" s="1">
        <v>1</v>
      </c>
      <c r="I132" s="1">
        <v>1</v>
      </c>
      <c r="J132" s="1" t="s">
        <v>7</v>
      </c>
      <c r="K132" s="1">
        <v>0</v>
      </c>
      <c r="L132" s="1">
        <v>289</v>
      </c>
      <c r="M132" s="1" t="s">
        <v>316</v>
      </c>
      <c r="N132" s="1" t="s">
        <v>4</v>
      </c>
      <c r="O132" s="1" t="s">
        <v>3</v>
      </c>
      <c r="P132" s="1" t="s">
        <v>3</v>
      </c>
      <c r="Q132" s="1" t="s">
        <v>3</v>
      </c>
      <c r="R132" s="1" t="s">
        <v>161</v>
      </c>
      <c r="S132" s="1" t="s">
        <v>1</v>
      </c>
      <c r="T132" s="1" t="s">
        <v>315</v>
      </c>
    </row>
    <row r="133" spans="1:20" x14ac:dyDescent="0.75">
      <c r="A133" s="8" t="s">
        <v>314</v>
      </c>
      <c r="B133" s="10" t="s">
        <v>313</v>
      </c>
      <c r="C133" s="8" t="s">
        <v>312</v>
      </c>
      <c r="D133" s="8" t="s">
        <v>311</v>
      </c>
      <c r="E133" s="8" t="s">
        <v>141</v>
      </c>
      <c r="F133" s="8">
        <v>1</v>
      </c>
      <c r="G133" s="8" t="s">
        <v>19</v>
      </c>
      <c r="H133" s="8">
        <v>1</v>
      </c>
      <c r="I133" s="8">
        <v>1</v>
      </c>
      <c r="J133" s="8" t="s">
        <v>7</v>
      </c>
      <c r="K133" s="8">
        <v>0</v>
      </c>
      <c r="L133" s="1">
        <v>431</v>
      </c>
      <c r="M133" s="1" t="s">
        <v>310</v>
      </c>
      <c r="N133" s="8" t="s">
        <v>4</v>
      </c>
      <c r="O133" s="8" t="s">
        <v>3</v>
      </c>
      <c r="P133" s="8" t="s">
        <v>3</v>
      </c>
      <c r="Q133" s="8" t="s">
        <v>3</v>
      </c>
      <c r="R133" s="8" t="s">
        <v>161</v>
      </c>
      <c r="S133" s="8" t="s">
        <v>1</v>
      </c>
      <c r="T133" s="1" t="s">
        <v>309</v>
      </c>
    </row>
    <row r="134" spans="1:20" x14ac:dyDescent="0.75">
      <c r="A134" s="8"/>
      <c r="B134" s="10"/>
      <c r="C134" s="8"/>
      <c r="D134" s="8"/>
      <c r="E134" s="8"/>
      <c r="F134" s="8"/>
      <c r="G134" s="8"/>
      <c r="H134" s="8"/>
      <c r="I134" s="8"/>
      <c r="J134" s="8"/>
      <c r="K134" s="8"/>
      <c r="L134" s="1">
        <v>341</v>
      </c>
      <c r="M134" s="1" t="s">
        <v>308</v>
      </c>
      <c r="N134" s="8"/>
      <c r="O134" s="8"/>
      <c r="P134" s="8"/>
      <c r="Q134" s="8"/>
      <c r="R134" s="8"/>
      <c r="S134" s="8"/>
      <c r="T134" s="1" t="s">
        <v>307</v>
      </c>
    </row>
    <row r="135" spans="1:20" x14ac:dyDescent="0.75">
      <c r="A135" s="8" t="s">
        <v>306</v>
      </c>
      <c r="B135" s="10" t="s">
        <v>305</v>
      </c>
      <c r="C135" s="8" t="s">
        <v>304</v>
      </c>
      <c r="D135" s="8" t="s">
        <v>303</v>
      </c>
      <c r="E135" s="8" t="s">
        <v>141</v>
      </c>
      <c r="F135" s="8">
        <v>1</v>
      </c>
      <c r="G135" s="8" t="s">
        <v>8</v>
      </c>
      <c r="H135" s="8">
        <v>2</v>
      </c>
      <c r="I135" s="8">
        <v>3</v>
      </c>
      <c r="J135" s="8" t="s">
        <v>7</v>
      </c>
      <c r="K135" s="8">
        <v>0</v>
      </c>
      <c r="L135" s="1">
        <v>1070</v>
      </c>
      <c r="M135" s="9">
        <v>43891</v>
      </c>
      <c r="N135" s="8" t="s">
        <v>33</v>
      </c>
      <c r="O135" s="8">
        <v>3</v>
      </c>
      <c r="P135" s="8" t="s">
        <v>1</v>
      </c>
      <c r="Q135" s="1" t="s">
        <v>302</v>
      </c>
      <c r="R135" s="8" t="s">
        <v>3</v>
      </c>
      <c r="S135" s="8" t="s">
        <v>3</v>
      </c>
      <c r="T135" s="8" t="s">
        <v>3</v>
      </c>
    </row>
    <row r="136" spans="1:20" x14ac:dyDescent="0.75">
      <c r="A136" s="8"/>
      <c r="B136" s="10"/>
      <c r="C136" s="8"/>
      <c r="D136" s="8"/>
      <c r="E136" s="8"/>
      <c r="F136" s="8"/>
      <c r="G136" s="8"/>
      <c r="H136" s="8"/>
      <c r="I136" s="8"/>
      <c r="J136" s="8"/>
      <c r="K136" s="8"/>
      <c r="L136" s="1">
        <v>1839</v>
      </c>
      <c r="M136" s="9">
        <v>43922</v>
      </c>
      <c r="N136" s="8"/>
      <c r="O136" s="8"/>
      <c r="P136" s="8"/>
      <c r="Q136" s="1" t="s">
        <v>301</v>
      </c>
      <c r="R136" s="8"/>
      <c r="S136" s="8"/>
      <c r="T136" s="8"/>
    </row>
    <row r="137" spans="1:20" x14ac:dyDescent="0.75">
      <c r="A137" s="8"/>
      <c r="B137" s="10"/>
      <c r="C137" s="8"/>
      <c r="D137" s="8"/>
      <c r="E137" s="8"/>
      <c r="F137" s="8"/>
      <c r="G137" s="8"/>
      <c r="H137" s="8"/>
      <c r="I137" s="8"/>
      <c r="J137" s="8"/>
      <c r="K137" s="8"/>
      <c r="L137" s="1">
        <v>6172</v>
      </c>
      <c r="M137" s="9">
        <v>43952</v>
      </c>
      <c r="N137" s="8"/>
      <c r="O137" s="8"/>
      <c r="P137" s="8"/>
      <c r="Q137" s="1" t="s">
        <v>300</v>
      </c>
      <c r="R137" s="8"/>
      <c r="S137" s="8"/>
      <c r="T137" s="8"/>
    </row>
    <row r="138" spans="1:20" x14ac:dyDescent="0.75">
      <c r="A138" s="8"/>
      <c r="B138" s="10"/>
      <c r="C138" s="8"/>
      <c r="D138" s="8"/>
      <c r="E138" s="8"/>
      <c r="F138" s="8"/>
      <c r="G138" s="8"/>
      <c r="H138" s="8"/>
      <c r="I138" s="8"/>
      <c r="J138" s="8"/>
      <c r="K138" s="8"/>
      <c r="L138" s="1">
        <v>9743</v>
      </c>
      <c r="M138" s="9">
        <v>43983</v>
      </c>
      <c r="N138" s="8"/>
      <c r="O138" s="8"/>
      <c r="P138" s="8"/>
      <c r="Q138" s="1" t="s">
        <v>299</v>
      </c>
      <c r="R138" s="8"/>
      <c r="S138" s="8"/>
      <c r="T138" s="8"/>
    </row>
    <row r="139" spans="1:20" x14ac:dyDescent="0.75">
      <c r="A139" s="1" t="s">
        <v>298</v>
      </c>
      <c r="B139" s="6" t="s">
        <v>297</v>
      </c>
      <c r="C139" s="1" t="s">
        <v>296</v>
      </c>
      <c r="D139" s="1" t="s">
        <v>295</v>
      </c>
      <c r="E139" s="1" t="s">
        <v>9</v>
      </c>
      <c r="F139" s="1">
        <v>1</v>
      </c>
      <c r="G139" s="1" t="s">
        <v>19</v>
      </c>
      <c r="H139" s="1">
        <v>1</v>
      </c>
      <c r="I139" s="1">
        <v>1</v>
      </c>
      <c r="J139" s="1" t="s">
        <v>7</v>
      </c>
      <c r="K139" s="1">
        <v>0</v>
      </c>
      <c r="L139" s="1">
        <v>364</v>
      </c>
      <c r="M139" s="1" t="s">
        <v>294</v>
      </c>
      <c r="N139" s="1" t="s">
        <v>4</v>
      </c>
      <c r="O139" s="1" t="s">
        <v>3</v>
      </c>
      <c r="P139" s="1" t="s">
        <v>3</v>
      </c>
      <c r="Q139" s="1" t="s">
        <v>3</v>
      </c>
      <c r="R139" s="1" t="s">
        <v>293</v>
      </c>
      <c r="S139" s="1" t="s">
        <v>16</v>
      </c>
      <c r="T139" s="1" t="s">
        <v>292</v>
      </c>
    </row>
    <row r="140" spans="1:20" x14ac:dyDescent="0.75">
      <c r="A140" s="8" t="s">
        <v>291</v>
      </c>
      <c r="B140" s="6" t="s">
        <v>281</v>
      </c>
      <c r="C140" s="8" t="s">
        <v>290</v>
      </c>
      <c r="D140" s="1" t="s">
        <v>289</v>
      </c>
      <c r="E140" s="8" t="s">
        <v>9</v>
      </c>
      <c r="F140" s="8">
        <v>1</v>
      </c>
      <c r="G140" s="8" t="s">
        <v>19</v>
      </c>
      <c r="H140" s="1">
        <v>1</v>
      </c>
      <c r="I140" s="8">
        <v>1</v>
      </c>
      <c r="J140" s="8" t="s">
        <v>7</v>
      </c>
      <c r="K140" s="1">
        <v>2</v>
      </c>
      <c r="L140" s="1">
        <f>10456+8976</f>
        <v>19432</v>
      </c>
      <c r="M140" s="1" t="s">
        <v>288</v>
      </c>
      <c r="N140" s="8" t="s">
        <v>4</v>
      </c>
      <c r="O140" s="8" t="s">
        <v>3</v>
      </c>
      <c r="P140" s="8" t="s">
        <v>3</v>
      </c>
      <c r="Q140" s="8" t="s">
        <v>3</v>
      </c>
      <c r="R140" s="1" t="s">
        <v>283</v>
      </c>
      <c r="S140" s="8" t="s">
        <v>1</v>
      </c>
      <c r="T140" s="1" t="s">
        <v>287</v>
      </c>
    </row>
    <row r="141" spans="1:20" x14ac:dyDescent="0.75">
      <c r="A141" s="8"/>
      <c r="B141" s="6" t="s">
        <v>286</v>
      </c>
      <c r="C141" s="8"/>
      <c r="D141" s="1" t="s">
        <v>285</v>
      </c>
      <c r="E141" s="8"/>
      <c r="F141" s="8"/>
      <c r="G141" s="8"/>
      <c r="H141" s="8">
        <v>2</v>
      </c>
      <c r="I141" s="8"/>
      <c r="J141" s="8"/>
      <c r="K141" s="8">
        <v>0</v>
      </c>
      <c r="L141" s="1">
        <f>1437+716</f>
        <v>2153</v>
      </c>
      <c r="M141" s="1" t="s">
        <v>284</v>
      </c>
      <c r="N141" s="8"/>
      <c r="O141" s="8"/>
      <c r="P141" s="8"/>
      <c r="Q141" s="8"/>
      <c r="R141" s="8" t="s">
        <v>283</v>
      </c>
      <c r="S141" s="8"/>
      <c r="T141" s="1" t="s">
        <v>282</v>
      </c>
    </row>
    <row r="142" spans="1:20" x14ac:dyDescent="0.75">
      <c r="A142" s="8"/>
      <c r="B142" s="6" t="s">
        <v>281</v>
      </c>
      <c r="C142" s="8"/>
      <c r="D142" s="1" t="s">
        <v>280</v>
      </c>
      <c r="E142" s="8"/>
      <c r="F142" s="8"/>
      <c r="G142" s="8"/>
      <c r="H142" s="8"/>
      <c r="I142" s="8"/>
      <c r="J142" s="8"/>
      <c r="K142" s="8"/>
      <c r="L142" s="1">
        <f>1911+1807</f>
        <v>3718</v>
      </c>
      <c r="M142" s="1" t="s">
        <v>279</v>
      </c>
      <c r="N142" s="8"/>
      <c r="O142" s="8"/>
      <c r="P142" s="8"/>
      <c r="Q142" s="8"/>
      <c r="R142" s="8"/>
      <c r="S142" s="8"/>
      <c r="T142" s="1" t="s">
        <v>278</v>
      </c>
    </row>
    <row r="143" spans="1:20" ht="44.25" x14ac:dyDescent="0.75">
      <c r="A143" s="1" t="s">
        <v>277</v>
      </c>
      <c r="B143" s="6" t="s">
        <v>276</v>
      </c>
      <c r="C143" s="1" t="s">
        <v>275</v>
      </c>
      <c r="D143" s="1" t="s">
        <v>274</v>
      </c>
      <c r="E143" s="1" t="s">
        <v>141</v>
      </c>
      <c r="F143" s="1">
        <v>1</v>
      </c>
      <c r="G143" s="1" t="s">
        <v>19</v>
      </c>
      <c r="H143" s="1">
        <v>1</v>
      </c>
      <c r="I143" s="1">
        <v>1</v>
      </c>
      <c r="J143" s="1" t="s">
        <v>7</v>
      </c>
      <c r="K143" s="1">
        <v>0</v>
      </c>
      <c r="L143" s="1">
        <v>401</v>
      </c>
      <c r="M143" s="1" t="s">
        <v>273</v>
      </c>
      <c r="N143" s="1" t="s">
        <v>4</v>
      </c>
      <c r="O143" s="1" t="s">
        <v>3</v>
      </c>
      <c r="P143" s="1" t="s">
        <v>3</v>
      </c>
      <c r="Q143" s="1" t="s">
        <v>3</v>
      </c>
      <c r="R143" s="1" t="s">
        <v>161</v>
      </c>
      <c r="S143" s="1" t="s">
        <v>272</v>
      </c>
      <c r="T143" s="1" t="s">
        <v>271</v>
      </c>
    </row>
    <row r="144" spans="1:20" x14ac:dyDescent="0.75">
      <c r="A144" s="1" t="s">
        <v>270</v>
      </c>
      <c r="B144" s="6" t="s">
        <v>269</v>
      </c>
      <c r="C144" s="1" t="s">
        <v>264</v>
      </c>
      <c r="D144" s="1" t="s">
        <v>263</v>
      </c>
      <c r="E144" s="1" t="s">
        <v>141</v>
      </c>
      <c r="F144" s="1">
        <v>1</v>
      </c>
      <c r="G144" s="1" t="s">
        <v>19</v>
      </c>
      <c r="H144" s="1">
        <v>2</v>
      </c>
      <c r="I144" s="1">
        <v>2</v>
      </c>
      <c r="J144" s="1" t="s">
        <v>7</v>
      </c>
      <c r="K144" s="1">
        <v>0</v>
      </c>
      <c r="L144" s="1">
        <v>3192</v>
      </c>
      <c r="M144" s="1" t="s">
        <v>268</v>
      </c>
      <c r="N144" s="1" t="s">
        <v>4</v>
      </c>
      <c r="O144" s="1" t="s">
        <v>3</v>
      </c>
      <c r="P144" s="1" t="s">
        <v>3</v>
      </c>
      <c r="Q144" s="1" t="s">
        <v>3</v>
      </c>
      <c r="R144" s="1" t="s">
        <v>17</v>
      </c>
      <c r="S144" s="1" t="s">
        <v>1</v>
      </c>
      <c r="T144" s="1" t="s">
        <v>267</v>
      </c>
    </row>
    <row r="145" spans="1:20" x14ac:dyDescent="0.75">
      <c r="A145" s="1" t="s">
        <v>266</v>
      </c>
      <c r="B145" s="6" t="s">
        <v>265</v>
      </c>
      <c r="C145" s="1" t="s">
        <v>264</v>
      </c>
      <c r="D145" s="1" t="s">
        <v>263</v>
      </c>
      <c r="E145" s="1" t="s">
        <v>141</v>
      </c>
      <c r="F145" s="1">
        <v>1</v>
      </c>
      <c r="G145" s="1" t="s">
        <v>19</v>
      </c>
      <c r="H145" s="1">
        <v>1</v>
      </c>
      <c r="I145" s="1">
        <v>1</v>
      </c>
      <c r="J145" s="1" t="s">
        <v>7</v>
      </c>
      <c r="K145" s="1">
        <v>0</v>
      </c>
      <c r="L145" s="1">
        <f>979+362+50+2</f>
        <v>1393</v>
      </c>
      <c r="M145" s="1" t="s">
        <v>262</v>
      </c>
      <c r="N145" s="1" t="s">
        <v>4</v>
      </c>
      <c r="O145" s="1" t="s">
        <v>3</v>
      </c>
      <c r="P145" s="1" t="s">
        <v>3</v>
      </c>
      <c r="Q145" s="1" t="s">
        <v>3</v>
      </c>
      <c r="R145" s="1" t="s">
        <v>17</v>
      </c>
      <c r="S145" s="1" t="s">
        <v>1</v>
      </c>
      <c r="T145" s="1" t="s">
        <v>261</v>
      </c>
    </row>
    <row r="146" spans="1:20" ht="29.5" x14ac:dyDescent="0.75">
      <c r="A146" s="8" t="s">
        <v>260</v>
      </c>
      <c r="B146" s="6" t="s">
        <v>259</v>
      </c>
      <c r="C146" s="1" t="s">
        <v>258</v>
      </c>
      <c r="D146" s="8" t="s">
        <v>257</v>
      </c>
      <c r="E146" s="8" t="s">
        <v>141</v>
      </c>
      <c r="F146" s="8">
        <v>1</v>
      </c>
      <c r="G146" s="8" t="s">
        <v>19</v>
      </c>
      <c r="H146" s="8">
        <v>1</v>
      </c>
      <c r="I146" s="8">
        <v>1</v>
      </c>
      <c r="J146" s="8" t="s">
        <v>41</v>
      </c>
      <c r="K146" s="8">
        <v>0</v>
      </c>
      <c r="L146" s="1">
        <f>676+176</f>
        <v>852</v>
      </c>
      <c r="M146" s="1" t="s">
        <v>256</v>
      </c>
      <c r="N146" s="1" t="s">
        <v>4</v>
      </c>
      <c r="O146" s="1" t="s">
        <v>3</v>
      </c>
      <c r="P146" s="1" t="s">
        <v>3</v>
      </c>
      <c r="Q146" s="1" t="s">
        <v>3</v>
      </c>
      <c r="R146" s="1" t="s">
        <v>255</v>
      </c>
      <c r="S146" s="1" t="s">
        <v>1</v>
      </c>
      <c r="T146" s="1" t="s">
        <v>254</v>
      </c>
    </row>
    <row r="147" spans="1:20" x14ac:dyDescent="0.75">
      <c r="A147" s="8"/>
      <c r="B147" s="6" t="s">
        <v>253</v>
      </c>
      <c r="C147" s="1" t="s">
        <v>252</v>
      </c>
      <c r="D147" s="8"/>
      <c r="E147" s="8"/>
      <c r="F147" s="8"/>
      <c r="G147" s="8"/>
      <c r="H147" s="8"/>
      <c r="I147" s="8"/>
      <c r="J147" s="8"/>
      <c r="K147" s="8"/>
      <c r="L147" s="1">
        <f>599+145</f>
        <v>744</v>
      </c>
      <c r="M147" s="1" t="s">
        <v>251</v>
      </c>
      <c r="N147" s="1" t="s">
        <v>4</v>
      </c>
      <c r="O147" s="1" t="s">
        <v>3</v>
      </c>
      <c r="P147" s="1" t="s">
        <v>3</v>
      </c>
      <c r="Q147" s="1" t="s">
        <v>3</v>
      </c>
      <c r="R147" s="1" t="s">
        <v>147</v>
      </c>
      <c r="S147" s="1" t="s">
        <v>1</v>
      </c>
      <c r="T147" s="1" t="s">
        <v>250</v>
      </c>
    </row>
    <row r="148" spans="1:20" x14ac:dyDescent="0.75">
      <c r="A148" s="1" t="s">
        <v>249</v>
      </c>
      <c r="B148" s="6" t="s">
        <v>248</v>
      </c>
      <c r="C148" s="1" t="s">
        <v>247</v>
      </c>
      <c r="D148" s="1" t="s">
        <v>246</v>
      </c>
      <c r="E148" s="1" t="s">
        <v>9</v>
      </c>
      <c r="F148" s="1">
        <v>1</v>
      </c>
      <c r="G148" s="1" t="s">
        <v>19</v>
      </c>
      <c r="H148" s="1">
        <v>2</v>
      </c>
      <c r="I148" s="1">
        <v>2</v>
      </c>
      <c r="J148" s="1" t="s">
        <v>7</v>
      </c>
      <c r="K148" s="1">
        <v>0</v>
      </c>
      <c r="L148" s="1">
        <f>8750+6937</f>
        <v>15687</v>
      </c>
      <c r="M148" s="1" t="s">
        <v>245</v>
      </c>
      <c r="N148" s="1" t="s">
        <v>4</v>
      </c>
      <c r="O148" s="1" t="s">
        <v>3</v>
      </c>
      <c r="P148" s="1" t="s">
        <v>3</v>
      </c>
      <c r="Q148" s="1" t="s">
        <v>3</v>
      </c>
      <c r="R148" s="1" t="s">
        <v>81</v>
      </c>
      <c r="S148" s="1" t="s">
        <v>1</v>
      </c>
      <c r="T148" s="1" t="s">
        <v>244</v>
      </c>
    </row>
    <row r="149" spans="1:20" x14ac:dyDescent="0.75">
      <c r="A149" s="8" t="s">
        <v>243</v>
      </c>
      <c r="B149" s="6" t="s">
        <v>242</v>
      </c>
      <c r="C149" s="1" t="s">
        <v>230</v>
      </c>
      <c r="D149" s="8" t="s">
        <v>241</v>
      </c>
      <c r="E149" s="8" t="s">
        <v>141</v>
      </c>
      <c r="F149" s="8">
        <v>1</v>
      </c>
      <c r="G149" s="8" t="s">
        <v>19</v>
      </c>
      <c r="H149" s="8">
        <v>1</v>
      </c>
      <c r="I149" s="8">
        <v>1</v>
      </c>
      <c r="J149" s="8" t="s">
        <v>41</v>
      </c>
      <c r="K149" s="8">
        <v>1</v>
      </c>
      <c r="L149" s="1">
        <v>369</v>
      </c>
      <c r="M149" s="1" t="s">
        <v>240</v>
      </c>
      <c r="N149" s="8" t="s">
        <v>4</v>
      </c>
      <c r="O149" s="8" t="s">
        <v>3</v>
      </c>
      <c r="P149" s="8" t="s">
        <v>3</v>
      </c>
      <c r="Q149" s="8" t="s">
        <v>3</v>
      </c>
      <c r="R149" s="8" t="s">
        <v>81</v>
      </c>
      <c r="S149" s="8" t="s">
        <v>1</v>
      </c>
      <c r="T149" s="1" t="s">
        <v>239</v>
      </c>
    </row>
    <row r="150" spans="1:20" x14ac:dyDescent="0.75">
      <c r="A150" s="8"/>
      <c r="B150" s="6" t="s">
        <v>238</v>
      </c>
      <c r="C150" s="1" t="s">
        <v>237</v>
      </c>
      <c r="D150" s="8"/>
      <c r="E150" s="8"/>
      <c r="F150" s="8"/>
      <c r="G150" s="8"/>
      <c r="H150" s="8"/>
      <c r="I150" s="8"/>
      <c r="J150" s="8"/>
      <c r="K150" s="8"/>
      <c r="L150" s="1">
        <v>1640</v>
      </c>
      <c r="M150" s="1" t="s">
        <v>236</v>
      </c>
      <c r="N150" s="8"/>
      <c r="O150" s="8"/>
      <c r="P150" s="8"/>
      <c r="Q150" s="8"/>
      <c r="R150" s="8"/>
      <c r="S150" s="8"/>
      <c r="T150" s="1" t="s">
        <v>235</v>
      </c>
    </row>
    <row r="151" spans="1:20" x14ac:dyDescent="0.75">
      <c r="A151" s="8"/>
      <c r="B151" s="6" t="s">
        <v>231</v>
      </c>
      <c r="C151" s="1" t="s">
        <v>230</v>
      </c>
      <c r="D151" s="8"/>
      <c r="E151" s="8"/>
      <c r="F151" s="8"/>
      <c r="G151" s="8"/>
      <c r="H151" s="8"/>
      <c r="I151" s="8"/>
      <c r="J151" s="8"/>
      <c r="K151" s="8"/>
      <c r="L151" s="1">
        <v>478</v>
      </c>
      <c r="M151" s="1" t="s">
        <v>234</v>
      </c>
      <c r="N151" s="8"/>
      <c r="O151" s="8"/>
      <c r="P151" s="8"/>
      <c r="Q151" s="8"/>
      <c r="R151" s="8" t="s">
        <v>233</v>
      </c>
      <c r="S151" s="8"/>
      <c r="T151" s="1" t="s">
        <v>232</v>
      </c>
    </row>
    <row r="152" spans="1:20" x14ac:dyDescent="0.75">
      <c r="A152" s="8"/>
      <c r="B152" s="6" t="s">
        <v>231</v>
      </c>
      <c r="C152" s="1" t="s">
        <v>230</v>
      </c>
      <c r="D152" s="8"/>
      <c r="E152" s="8"/>
      <c r="F152" s="8"/>
      <c r="G152" s="8"/>
      <c r="H152" s="8"/>
      <c r="I152" s="8"/>
      <c r="J152" s="8"/>
      <c r="K152" s="8"/>
      <c r="L152" s="1">
        <v>449</v>
      </c>
      <c r="M152" s="1" t="s">
        <v>229</v>
      </c>
      <c r="N152" s="8"/>
      <c r="O152" s="8"/>
      <c r="P152" s="8"/>
      <c r="Q152" s="8"/>
      <c r="R152" s="8"/>
      <c r="S152" s="8"/>
      <c r="T152" s="1" t="s">
        <v>228</v>
      </c>
    </row>
    <row r="153" spans="1:20" ht="29.5" x14ac:dyDescent="0.75">
      <c r="A153" s="1" t="s">
        <v>227</v>
      </c>
      <c r="B153" s="6" t="s">
        <v>226</v>
      </c>
      <c r="C153" s="1" t="s">
        <v>225</v>
      </c>
      <c r="D153" s="1" t="s">
        <v>224</v>
      </c>
      <c r="E153" s="1" t="s">
        <v>223</v>
      </c>
      <c r="F153" s="1">
        <v>1</v>
      </c>
      <c r="G153" s="1" t="s">
        <v>8</v>
      </c>
      <c r="H153" s="1">
        <v>2</v>
      </c>
      <c r="I153" s="1">
        <v>1</v>
      </c>
      <c r="J153" s="1" t="s">
        <v>7</v>
      </c>
      <c r="K153" s="1">
        <v>0</v>
      </c>
      <c r="L153" s="1" t="s">
        <v>222</v>
      </c>
      <c r="M153" s="1" t="s">
        <v>221</v>
      </c>
      <c r="N153" s="1" t="s">
        <v>33</v>
      </c>
      <c r="O153" s="1">
        <v>1</v>
      </c>
      <c r="P153" s="1" t="s">
        <v>1</v>
      </c>
      <c r="Q153" s="1" t="s">
        <v>220</v>
      </c>
      <c r="R153" s="1" t="s">
        <v>3</v>
      </c>
      <c r="S153" s="1" t="s">
        <v>3</v>
      </c>
      <c r="T153" s="1" t="s">
        <v>3</v>
      </c>
    </row>
    <row r="154" spans="1:20" x14ac:dyDescent="0.75">
      <c r="A154" s="1" t="s">
        <v>219</v>
      </c>
      <c r="B154" s="6" t="s">
        <v>218</v>
      </c>
      <c r="C154" s="1" t="s">
        <v>217</v>
      </c>
      <c r="D154" s="1" t="s">
        <v>216</v>
      </c>
      <c r="E154" s="1" t="s">
        <v>141</v>
      </c>
      <c r="F154" s="1">
        <v>1</v>
      </c>
      <c r="G154" s="1" t="s">
        <v>8</v>
      </c>
      <c r="H154" s="1">
        <v>2</v>
      </c>
      <c r="I154" s="1">
        <v>2</v>
      </c>
      <c r="J154" s="1" t="s">
        <v>7</v>
      </c>
      <c r="K154" s="1">
        <v>2</v>
      </c>
      <c r="L154" s="1">
        <f>1390 +481</f>
        <v>1871</v>
      </c>
      <c r="M154" s="1" t="s">
        <v>215</v>
      </c>
      <c r="N154" s="1" t="s">
        <v>4</v>
      </c>
      <c r="O154" s="1" t="s">
        <v>3</v>
      </c>
      <c r="P154" s="1" t="s">
        <v>3</v>
      </c>
      <c r="Q154" s="1" t="s">
        <v>3</v>
      </c>
      <c r="R154" s="1" t="s">
        <v>81</v>
      </c>
      <c r="S154" s="1" t="s">
        <v>1</v>
      </c>
      <c r="T154" s="1" t="s">
        <v>214</v>
      </c>
    </row>
    <row r="155" spans="1:20" x14ac:dyDescent="0.75">
      <c r="A155" s="1" t="s">
        <v>213</v>
      </c>
      <c r="B155" s="6" t="s">
        <v>212</v>
      </c>
      <c r="C155" s="1" t="s">
        <v>211</v>
      </c>
      <c r="D155" s="1" t="s">
        <v>210</v>
      </c>
      <c r="E155" s="1" t="s">
        <v>141</v>
      </c>
      <c r="F155" s="1">
        <v>1</v>
      </c>
      <c r="G155" s="1" t="s">
        <v>19</v>
      </c>
      <c r="H155" s="1">
        <v>1</v>
      </c>
      <c r="I155" s="1">
        <v>1</v>
      </c>
      <c r="J155" s="1" t="s">
        <v>7</v>
      </c>
      <c r="K155" s="1">
        <v>0</v>
      </c>
      <c r="L155" s="1">
        <v>209</v>
      </c>
      <c r="M155" s="9">
        <v>43922</v>
      </c>
      <c r="N155" s="1" t="s">
        <v>4</v>
      </c>
      <c r="O155" s="1" t="s">
        <v>3</v>
      </c>
      <c r="P155" s="1" t="s">
        <v>3</v>
      </c>
      <c r="Q155" s="1" t="s">
        <v>3</v>
      </c>
      <c r="R155" s="1" t="s">
        <v>209</v>
      </c>
      <c r="S155" s="1" t="s">
        <v>1</v>
      </c>
      <c r="T155" s="1" t="s">
        <v>208</v>
      </c>
    </row>
    <row r="156" spans="1:20" ht="29.5" x14ac:dyDescent="0.75">
      <c r="A156" s="1" t="s">
        <v>207</v>
      </c>
      <c r="B156" s="6" t="s">
        <v>206</v>
      </c>
      <c r="C156" s="1" t="s">
        <v>205</v>
      </c>
      <c r="D156" s="1" t="s">
        <v>204</v>
      </c>
      <c r="E156" s="1" t="s">
        <v>9</v>
      </c>
      <c r="F156" s="1">
        <v>1</v>
      </c>
      <c r="G156" s="1" t="s">
        <v>19</v>
      </c>
      <c r="H156" s="1">
        <v>1</v>
      </c>
      <c r="I156" s="1">
        <v>1</v>
      </c>
      <c r="J156" s="1" t="s">
        <v>41</v>
      </c>
      <c r="K156" s="1">
        <v>0</v>
      </c>
      <c r="L156" s="1">
        <v>1642</v>
      </c>
      <c r="M156" s="1" t="s">
        <v>203</v>
      </c>
      <c r="N156" s="1" t="s">
        <v>4</v>
      </c>
      <c r="O156" s="1" t="s">
        <v>3</v>
      </c>
      <c r="P156" s="1" t="s">
        <v>3</v>
      </c>
      <c r="Q156" s="1" t="s">
        <v>3</v>
      </c>
      <c r="R156" s="1" t="s">
        <v>17</v>
      </c>
      <c r="S156" s="1" t="s">
        <v>202</v>
      </c>
      <c r="T156" s="1" t="s">
        <v>201</v>
      </c>
    </row>
    <row r="157" spans="1:20" ht="29.5" x14ac:dyDescent="0.75">
      <c r="A157" s="1" t="s">
        <v>200</v>
      </c>
      <c r="B157" s="6" t="s">
        <v>199</v>
      </c>
      <c r="C157" s="1" t="s">
        <v>198</v>
      </c>
      <c r="D157" s="1" t="s">
        <v>197</v>
      </c>
      <c r="E157" s="1" t="s">
        <v>141</v>
      </c>
      <c r="F157" s="1">
        <v>1</v>
      </c>
      <c r="G157" s="1" t="s">
        <v>19</v>
      </c>
      <c r="H157" s="1">
        <v>1</v>
      </c>
      <c r="I157" s="1">
        <v>1</v>
      </c>
      <c r="J157" s="1" t="s">
        <v>7</v>
      </c>
      <c r="K157" s="1">
        <v>0</v>
      </c>
      <c r="L157" s="1">
        <v>2108</v>
      </c>
      <c r="M157" s="9">
        <v>44013</v>
      </c>
      <c r="N157" s="1" t="s">
        <v>4</v>
      </c>
      <c r="O157" s="1" t="s">
        <v>3</v>
      </c>
      <c r="P157" s="1" t="s">
        <v>3</v>
      </c>
      <c r="Q157" s="1" t="s">
        <v>3</v>
      </c>
      <c r="R157" s="1" t="s">
        <v>17</v>
      </c>
      <c r="S157" s="1" t="s">
        <v>88</v>
      </c>
      <c r="T157" s="1" t="s">
        <v>196</v>
      </c>
    </row>
    <row r="158" spans="1:20" ht="29.5" x14ac:dyDescent="0.75">
      <c r="A158" s="8" t="s">
        <v>195</v>
      </c>
      <c r="B158" s="10" t="s">
        <v>194</v>
      </c>
      <c r="C158" s="8" t="s">
        <v>193</v>
      </c>
      <c r="D158" s="8" t="s">
        <v>192</v>
      </c>
      <c r="E158" s="8" t="s">
        <v>141</v>
      </c>
      <c r="F158" s="8">
        <v>2</v>
      </c>
      <c r="G158" s="8" t="s">
        <v>19</v>
      </c>
      <c r="H158" s="8">
        <v>1</v>
      </c>
      <c r="I158" s="8">
        <v>1</v>
      </c>
      <c r="J158" s="8" t="s">
        <v>191</v>
      </c>
      <c r="K158" s="8">
        <v>0</v>
      </c>
      <c r="L158" s="1">
        <v>4443</v>
      </c>
      <c r="M158" s="1" t="s">
        <v>190</v>
      </c>
      <c r="N158" s="8" t="s">
        <v>4</v>
      </c>
      <c r="O158" s="8" t="s">
        <v>3</v>
      </c>
      <c r="P158" s="8" t="s">
        <v>3</v>
      </c>
      <c r="Q158" s="8" t="s">
        <v>3</v>
      </c>
      <c r="R158" s="8" t="s">
        <v>17</v>
      </c>
      <c r="S158" s="8" t="s">
        <v>121</v>
      </c>
      <c r="T158" s="1" t="s">
        <v>189</v>
      </c>
    </row>
    <row r="159" spans="1:20" ht="29.5" x14ac:dyDescent="0.75">
      <c r="A159" s="8"/>
      <c r="B159" s="10"/>
      <c r="C159" s="8"/>
      <c r="D159" s="8"/>
      <c r="E159" s="8"/>
      <c r="F159" s="8"/>
      <c r="G159" s="8"/>
      <c r="H159" s="8"/>
      <c r="I159" s="8"/>
      <c r="J159" s="8"/>
      <c r="K159" s="8"/>
      <c r="L159" s="1">
        <v>4833</v>
      </c>
      <c r="M159" s="1" t="s">
        <v>188</v>
      </c>
      <c r="N159" s="8"/>
      <c r="O159" s="8"/>
      <c r="P159" s="8"/>
      <c r="Q159" s="8"/>
      <c r="R159" s="8"/>
      <c r="S159" s="8"/>
      <c r="T159" s="1" t="s">
        <v>187</v>
      </c>
    </row>
    <row r="160" spans="1:20" ht="29.5" x14ac:dyDescent="0.75">
      <c r="A160" s="8"/>
      <c r="B160" s="10"/>
      <c r="C160" s="8"/>
      <c r="D160" s="8"/>
      <c r="E160" s="8"/>
      <c r="F160" s="8"/>
      <c r="G160" s="8"/>
      <c r="H160" s="8"/>
      <c r="I160" s="8"/>
      <c r="J160" s="8"/>
      <c r="K160" s="8"/>
      <c r="L160" s="1">
        <v>4787</v>
      </c>
      <c r="M160" s="1" t="s">
        <v>186</v>
      </c>
      <c r="N160" s="8"/>
      <c r="O160" s="8"/>
      <c r="P160" s="8"/>
      <c r="Q160" s="8"/>
      <c r="R160" s="8"/>
      <c r="S160" s="8"/>
      <c r="T160" s="1" t="s">
        <v>185</v>
      </c>
    </row>
    <row r="161" spans="1:20" ht="29.5" x14ac:dyDescent="0.75">
      <c r="A161" s="8"/>
      <c r="B161" s="10"/>
      <c r="C161" s="8"/>
      <c r="D161" s="8"/>
      <c r="E161" s="8"/>
      <c r="F161" s="8"/>
      <c r="G161" s="8"/>
      <c r="H161" s="8"/>
      <c r="I161" s="8"/>
      <c r="J161" s="8"/>
      <c r="K161" s="8"/>
      <c r="L161" s="1">
        <v>6449</v>
      </c>
      <c r="M161" s="1" t="s">
        <v>184</v>
      </c>
      <c r="N161" s="8"/>
      <c r="O161" s="8"/>
      <c r="P161" s="8"/>
      <c r="Q161" s="8"/>
      <c r="R161" s="8"/>
      <c r="S161" s="8"/>
      <c r="T161" s="1" t="s">
        <v>183</v>
      </c>
    </row>
    <row r="162" spans="1:20" x14ac:dyDescent="0.75">
      <c r="A162" s="1" t="s">
        <v>182</v>
      </c>
      <c r="B162" s="6" t="s">
        <v>181</v>
      </c>
      <c r="C162" s="1" t="s">
        <v>180</v>
      </c>
      <c r="D162" s="1" t="s">
        <v>179</v>
      </c>
      <c r="E162" s="1" t="s">
        <v>141</v>
      </c>
      <c r="F162" s="1">
        <v>1</v>
      </c>
      <c r="G162" s="1" t="s">
        <v>8</v>
      </c>
      <c r="H162" s="1">
        <v>2</v>
      </c>
      <c r="I162" s="1">
        <v>3</v>
      </c>
      <c r="J162" s="1" t="s">
        <v>41</v>
      </c>
      <c r="K162" s="1">
        <v>0</v>
      </c>
      <c r="L162" s="1">
        <v>1557</v>
      </c>
      <c r="M162" s="1" t="s">
        <v>178</v>
      </c>
      <c r="N162" s="1" t="s">
        <v>177</v>
      </c>
      <c r="O162" s="1">
        <v>1</v>
      </c>
      <c r="P162" s="1" t="s">
        <v>1</v>
      </c>
      <c r="Q162" s="1" t="s">
        <v>176</v>
      </c>
      <c r="R162" s="1" t="s">
        <v>175</v>
      </c>
      <c r="S162" s="1" t="s">
        <v>1</v>
      </c>
      <c r="T162" s="1" t="s">
        <v>174</v>
      </c>
    </row>
    <row r="163" spans="1:20" ht="29.5" x14ac:dyDescent="0.75">
      <c r="A163" s="1" t="s">
        <v>173</v>
      </c>
      <c r="B163" s="6" t="s">
        <v>172</v>
      </c>
      <c r="C163" s="1" t="s">
        <v>171</v>
      </c>
      <c r="D163" s="1" t="s">
        <v>170</v>
      </c>
      <c r="E163" s="1" t="s">
        <v>9</v>
      </c>
      <c r="F163" s="1">
        <v>1</v>
      </c>
      <c r="G163" s="1" t="s">
        <v>8</v>
      </c>
      <c r="H163" s="1">
        <v>2</v>
      </c>
      <c r="I163" s="1">
        <v>3</v>
      </c>
      <c r="J163" s="1" t="s">
        <v>169</v>
      </c>
      <c r="K163" s="1">
        <v>0</v>
      </c>
      <c r="L163" s="1">
        <v>292927</v>
      </c>
      <c r="M163" s="1" t="s">
        <v>168</v>
      </c>
      <c r="N163" s="1" t="s">
        <v>33</v>
      </c>
      <c r="O163" s="1">
        <v>1</v>
      </c>
      <c r="P163" s="1" t="s">
        <v>1</v>
      </c>
      <c r="Q163" s="1" t="s">
        <v>167</v>
      </c>
      <c r="R163" s="1" t="s">
        <v>3</v>
      </c>
      <c r="S163" s="1" t="s">
        <v>3</v>
      </c>
      <c r="T163" s="1" t="s">
        <v>3</v>
      </c>
    </row>
    <row r="164" spans="1:20" ht="29.5" x14ac:dyDescent="0.75">
      <c r="A164" s="1" t="s">
        <v>166</v>
      </c>
      <c r="B164" s="6" t="s">
        <v>165</v>
      </c>
      <c r="C164" s="1" t="s">
        <v>164</v>
      </c>
      <c r="D164" s="1" t="s">
        <v>163</v>
      </c>
      <c r="E164" s="1" t="s">
        <v>9</v>
      </c>
      <c r="F164" s="1">
        <v>1</v>
      </c>
      <c r="G164" s="1" t="s">
        <v>19</v>
      </c>
      <c r="H164" s="1">
        <v>1</v>
      </c>
      <c r="I164" s="1">
        <v>1</v>
      </c>
      <c r="J164" s="1" t="s">
        <v>7</v>
      </c>
      <c r="K164" s="1">
        <v>0</v>
      </c>
      <c r="L164" s="1">
        <v>795</v>
      </c>
      <c r="M164" s="1" t="s">
        <v>162</v>
      </c>
      <c r="N164" s="1" t="s">
        <v>4</v>
      </c>
      <c r="O164" s="1" t="s">
        <v>3</v>
      </c>
      <c r="P164" s="1" t="s">
        <v>3</v>
      </c>
      <c r="Q164" s="1" t="s">
        <v>3</v>
      </c>
      <c r="R164" s="1" t="s">
        <v>161</v>
      </c>
      <c r="S164" s="1" t="s">
        <v>1</v>
      </c>
      <c r="T164" s="1" t="s">
        <v>160</v>
      </c>
    </row>
    <row r="165" spans="1:20" ht="44.25" x14ac:dyDescent="0.75">
      <c r="A165" s="1" t="s">
        <v>159</v>
      </c>
      <c r="B165" s="6" t="s">
        <v>158</v>
      </c>
      <c r="C165" s="1" t="s">
        <v>157</v>
      </c>
      <c r="D165" s="1" t="s">
        <v>156</v>
      </c>
      <c r="E165" s="1" t="s">
        <v>9</v>
      </c>
      <c r="F165" s="1">
        <v>1</v>
      </c>
      <c r="G165" s="1" t="s">
        <v>19</v>
      </c>
      <c r="H165" s="1">
        <v>1</v>
      </c>
      <c r="I165" s="1">
        <v>1</v>
      </c>
      <c r="J165" s="1" t="s">
        <v>18</v>
      </c>
      <c r="K165" s="1">
        <v>0</v>
      </c>
      <c r="L165" s="1">
        <v>154</v>
      </c>
      <c r="M165" s="1" t="s">
        <v>155</v>
      </c>
      <c r="N165" s="1" t="s">
        <v>4</v>
      </c>
      <c r="O165" s="1" t="s">
        <v>3</v>
      </c>
      <c r="P165" s="1" t="s">
        <v>3</v>
      </c>
      <c r="Q165" s="1" t="s">
        <v>3</v>
      </c>
      <c r="R165" s="1" t="s">
        <v>154</v>
      </c>
      <c r="S165" s="1" t="s">
        <v>1</v>
      </c>
      <c r="T165" s="1" t="s">
        <v>153</v>
      </c>
    </row>
    <row r="166" spans="1:20" ht="29.5" x14ac:dyDescent="0.75">
      <c r="A166" s="1" t="s">
        <v>152</v>
      </c>
      <c r="B166" s="6" t="s">
        <v>151</v>
      </c>
      <c r="C166" s="1" t="s">
        <v>150</v>
      </c>
      <c r="D166" s="1" t="s">
        <v>149</v>
      </c>
      <c r="E166" s="1" t="s">
        <v>141</v>
      </c>
      <c r="F166" s="1">
        <v>1</v>
      </c>
      <c r="G166" s="1" t="s">
        <v>19</v>
      </c>
      <c r="H166" s="1">
        <v>1</v>
      </c>
      <c r="I166" s="1">
        <v>1</v>
      </c>
      <c r="J166" s="1" t="s">
        <v>7</v>
      </c>
      <c r="K166" s="1">
        <v>1</v>
      </c>
      <c r="L166" s="1">
        <v>1495</v>
      </c>
      <c r="M166" s="1" t="s">
        <v>148</v>
      </c>
      <c r="N166" s="1" t="s">
        <v>4</v>
      </c>
      <c r="O166" s="1" t="s">
        <v>3</v>
      </c>
      <c r="P166" s="1" t="s">
        <v>3</v>
      </c>
      <c r="Q166" s="1" t="s">
        <v>3</v>
      </c>
      <c r="R166" s="1" t="s">
        <v>147</v>
      </c>
      <c r="S166" s="1" t="s">
        <v>1</v>
      </c>
      <c r="T166" s="1" t="s">
        <v>146</v>
      </c>
    </row>
    <row r="167" spans="1:20" x14ac:dyDescent="0.75">
      <c r="A167" s="8" t="s">
        <v>145</v>
      </c>
      <c r="B167" s="10" t="s">
        <v>144</v>
      </c>
      <c r="C167" s="8" t="s">
        <v>143</v>
      </c>
      <c r="D167" s="8" t="s">
        <v>142</v>
      </c>
      <c r="E167" s="8" t="s">
        <v>141</v>
      </c>
      <c r="F167" s="8">
        <v>1</v>
      </c>
      <c r="G167" s="8" t="s">
        <v>8</v>
      </c>
      <c r="H167" s="8">
        <v>2</v>
      </c>
      <c r="I167" s="8">
        <v>2</v>
      </c>
      <c r="J167" s="8" t="s">
        <v>41</v>
      </c>
      <c r="K167" s="8">
        <v>0</v>
      </c>
      <c r="L167" s="1">
        <v>208</v>
      </c>
      <c r="M167" s="1" t="s">
        <v>140</v>
      </c>
      <c r="N167" s="8" t="s">
        <v>4</v>
      </c>
      <c r="O167" s="8" t="s">
        <v>3</v>
      </c>
      <c r="P167" s="8" t="s">
        <v>3</v>
      </c>
      <c r="Q167" s="8" t="s">
        <v>3</v>
      </c>
      <c r="R167" s="8" t="s">
        <v>55</v>
      </c>
      <c r="S167" s="8" t="s">
        <v>1</v>
      </c>
      <c r="T167" s="1" t="s">
        <v>139</v>
      </c>
    </row>
    <row r="168" spans="1:20" x14ac:dyDescent="0.75">
      <c r="A168" s="8"/>
      <c r="B168" s="10"/>
      <c r="C168" s="8"/>
      <c r="D168" s="8"/>
      <c r="E168" s="8"/>
      <c r="F168" s="8"/>
      <c r="G168" s="8"/>
      <c r="H168" s="8"/>
      <c r="I168" s="8"/>
      <c r="J168" s="8"/>
      <c r="K168" s="8"/>
      <c r="L168" s="1">
        <v>188</v>
      </c>
      <c r="M168" s="1" t="s">
        <v>138</v>
      </c>
      <c r="N168" s="8"/>
      <c r="O168" s="8"/>
      <c r="P168" s="8"/>
      <c r="Q168" s="8"/>
      <c r="R168" s="8"/>
      <c r="S168" s="8"/>
      <c r="T168" s="1" t="s">
        <v>137</v>
      </c>
    </row>
    <row r="169" spans="1:20" x14ac:dyDescent="0.75">
      <c r="A169" s="8"/>
      <c r="B169" s="10"/>
      <c r="C169" s="8"/>
      <c r="D169" s="8"/>
      <c r="E169" s="8"/>
      <c r="F169" s="8"/>
      <c r="G169" s="8"/>
      <c r="H169" s="8"/>
      <c r="I169" s="8"/>
      <c r="J169" s="8"/>
      <c r="K169" s="8"/>
      <c r="L169" s="1">
        <v>205</v>
      </c>
      <c r="M169" s="1" t="s">
        <v>136</v>
      </c>
      <c r="N169" s="8"/>
      <c r="O169" s="8"/>
      <c r="P169" s="8"/>
      <c r="Q169" s="8"/>
      <c r="R169" s="8"/>
      <c r="S169" s="8"/>
      <c r="T169" s="1" t="s">
        <v>135</v>
      </c>
    </row>
    <row r="170" spans="1:20" x14ac:dyDescent="0.75">
      <c r="A170" s="1" t="s">
        <v>134</v>
      </c>
      <c r="B170" s="6" t="s">
        <v>133</v>
      </c>
      <c r="C170" s="1" t="s">
        <v>132</v>
      </c>
      <c r="D170" s="1" t="s">
        <v>131</v>
      </c>
      <c r="E170" s="1" t="s">
        <v>9</v>
      </c>
      <c r="F170" s="1">
        <v>1</v>
      </c>
      <c r="G170" s="1" t="s">
        <v>8</v>
      </c>
      <c r="H170" s="1">
        <v>2</v>
      </c>
      <c r="I170" s="1">
        <v>2</v>
      </c>
      <c r="J170" s="1" t="s">
        <v>7</v>
      </c>
      <c r="K170" s="1">
        <v>0</v>
      </c>
      <c r="L170" s="1">
        <v>717</v>
      </c>
      <c r="M170" s="1" t="s">
        <v>130</v>
      </c>
      <c r="N170" s="1" t="s">
        <v>4</v>
      </c>
      <c r="O170" s="1" t="s">
        <v>3</v>
      </c>
      <c r="P170" s="1" t="s">
        <v>3</v>
      </c>
      <c r="Q170" s="1" t="s">
        <v>3</v>
      </c>
      <c r="R170" s="1" t="s">
        <v>81</v>
      </c>
      <c r="S170" s="1" t="s">
        <v>1</v>
      </c>
      <c r="T170" s="1" t="s">
        <v>129</v>
      </c>
    </row>
    <row r="171" spans="1:20" ht="44.25" x14ac:dyDescent="0.75">
      <c r="A171" s="1" t="s">
        <v>128</v>
      </c>
      <c r="B171" s="6" t="s">
        <v>127</v>
      </c>
      <c r="C171" s="1" t="s">
        <v>126</v>
      </c>
      <c r="D171" s="1" t="s">
        <v>125</v>
      </c>
      <c r="E171" s="1" t="s">
        <v>124</v>
      </c>
      <c r="F171" s="1">
        <v>1</v>
      </c>
      <c r="G171" s="1" t="s">
        <v>19</v>
      </c>
      <c r="H171" s="1">
        <v>1</v>
      </c>
      <c r="I171" s="1">
        <v>1</v>
      </c>
      <c r="J171" s="1" t="s">
        <v>41</v>
      </c>
      <c r="K171" s="1">
        <v>0</v>
      </c>
      <c r="L171" s="1">
        <v>125</v>
      </c>
      <c r="M171" s="1" t="s">
        <v>123</v>
      </c>
      <c r="N171" s="1" t="s">
        <v>4</v>
      </c>
      <c r="O171" s="1" t="s">
        <v>3</v>
      </c>
      <c r="P171" s="1" t="s">
        <v>3</v>
      </c>
      <c r="Q171" s="1" t="s">
        <v>3</v>
      </c>
      <c r="R171" s="1" t="s">
        <v>122</v>
      </c>
      <c r="S171" s="1" t="s">
        <v>121</v>
      </c>
      <c r="T171" s="1" t="s">
        <v>120</v>
      </c>
    </row>
    <row r="172" spans="1:20" ht="29.5" x14ac:dyDescent="0.75">
      <c r="A172" s="1" t="s">
        <v>119</v>
      </c>
      <c r="B172" s="6" t="s">
        <v>118</v>
      </c>
      <c r="C172" s="1" t="s">
        <v>117</v>
      </c>
      <c r="D172" s="1" t="s">
        <v>116</v>
      </c>
      <c r="E172" s="1" t="s">
        <v>9</v>
      </c>
      <c r="F172" s="1">
        <v>1</v>
      </c>
      <c r="G172" s="1" t="s">
        <v>8</v>
      </c>
      <c r="H172" s="1">
        <v>2</v>
      </c>
      <c r="I172" s="1">
        <v>3</v>
      </c>
      <c r="J172" s="1" t="s">
        <v>7</v>
      </c>
      <c r="K172" s="1">
        <v>0</v>
      </c>
      <c r="L172" s="1">
        <v>91943</v>
      </c>
      <c r="M172" s="1" t="s">
        <v>115</v>
      </c>
      <c r="N172" s="1" t="s">
        <v>33</v>
      </c>
      <c r="O172" s="1" t="s">
        <v>114</v>
      </c>
      <c r="P172" s="1" t="s">
        <v>1</v>
      </c>
      <c r="Q172" s="1" t="s">
        <v>113</v>
      </c>
      <c r="R172" s="1" t="s">
        <v>3</v>
      </c>
      <c r="S172" s="1" t="s">
        <v>3</v>
      </c>
      <c r="T172" s="1" t="s">
        <v>3</v>
      </c>
    </row>
    <row r="173" spans="1:20" ht="29.5" x14ac:dyDescent="0.75">
      <c r="A173" s="1" t="s">
        <v>112</v>
      </c>
      <c r="B173" s="6" t="s">
        <v>111</v>
      </c>
      <c r="C173" s="1" t="s">
        <v>110</v>
      </c>
      <c r="D173" s="1" t="s">
        <v>109</v>
      </c>
      <c r="E173" s="1" t="s">
        <v>9</v>
      </c>
      <c r="F173" s="1">
        <v>1</v>
      </c>
      <c r="G173" s="1" t="s">
        <v>19</v>
      </c>
      <c r="H173" s="1">
        <v>2</v>
      </c>
      <c r="I173" s="1">
        <v>1</v>
      </c>
      <c r="J173" s="1" t="s">
        <v>7</v>
      </c>
      <c r="K173" s="1">
        <v>1</v>
      </c>
      <c r="L173" s="1">
        <v>1941</v>
      </c>
      <c r="M173" s="1" t="s">
        <v>108</v>
      </c>
      <c r="N173" s="1" t="s">
        <v>4</v>
      </c>
      <c r="O173" s="1" t="s">
        <v>3</v>
      </c>
      <c r="P173" s="1" t="s">
        <v>3</v>
      </c>
      <c r="Q173" s="1" t="s">
        <v>3</v>
      </c>
      <c r="R173" s="1" t="s">
        <v>17</v>
      </c>
      <c r="S173" s="1" t="s">
        <v>1</v>
      </c>
      <c r="T173" s="1" t="s">
        <v>107</v>
      </c>
    </row>
    <row r="174" spans="1:20" x14ac:dyDescent="0.75">
      <c r="A174" s="1" t="s">
        <v>106</v>
      </c>
      <c r="B174" s="6" t="s">
        <v>105</v>
      </c>
      <c r="C174" s="1" t="s">
        <v>104</v>
      </c>
      <c r="D174" s="1" t="s">
        <v>103</v>
      </c>
      <c r="E174" s="1" t="s">
        <v>9</v>
      </c>
      <c r="F174" s="1">
        <v>1</v>
      </c>
      <c r="G174" s="1" t="s">
        <v>8</v>
      </c>
      <c r="H174" s="1">
        <v>2</v>
      </c>
      <c r="I174" s="1">
        <v>3</v>
      </c>
      <c r="J174" s="1" t="s">
        <v>7</v>
      </c>
      <c r="K174" s="1">
        <v>0</v>
      </c>
      <c r="L174" s="1">
        <v>17687</v>
      </c>
      <c r="M174" s="1" t="s">
        <v>102</v>
      </c>
      <c r="N174" s="1" t="s">
        <v>33</v>
      </c>
      <c r="O174" s="1">
        <v>1</v>
      </c>
      <c r="P174" s="1" t="s">
        <v>1</v>
      </c>
      <c r="Q174" s="1" t="s">
        <v>101</v>
      </c>
      <c r="R174" s="1" t="s">
        <v>3</v>
      </c>
      <c r="S174" s="1" t="s">
        <v>3</v>
      </c>
      <c r="T174" s="1" t="s">
        <v>3</v>
      </c>
    </row>
    <row r="175" spans="1:20" x14ac:dyDescent="0.75">
      <c r="A175" s="1" t="s">
        <v>100</v>
      </c>
      <c r="B175" s="6" t="s">
        <v>99</v>
      </c>
      <c r="C175" s="1" t="s">
        <v>98</v>
      </c>
      <c r="D175" s="1" t="s">
        <v>97</v>
      </c>
      <c r="E175" s="1" t="s">
        <v>9</v>
      </c>
      <c r="F175" s="1">
        <v>3</v>
      </c>
      <c r="G175" s="1" t="s">
        <v>8</v>
      </c>
      <c r="H175" s="1">
        <v>2</v>
      </c>
      <c r="I175" s="1">
        <v>2</v>
      </c>
      <c r="J175" s="1" t="s">
        <v>41</v>
      </c>
      <c r="K175" s="1">
        <v>0</v>
      </c>
      <c r="L175" s="1">
        <f>178+144+61</f>
        <v>383</v>
      </c>
      <c r="M175" s="1" t="s">
        <v>96</v>
      </c>
      <c r="N175" s="1" t="s">
        <v>4</v>
      </c>
      <c r="O175" s="1" t="s">
        <v>3</v>
      </c>
      <c r="P175" s="1" t="s">
        <v>3</v>
      </c>
      <c r="Q175" s="1" t="s">
        <v>3</v>
      </c>
      <c r="R175" s="1" t="s">
        <v>17</v>
      </c>
      <c r="S175" s="1" t="s">
        <v>1</v>
      </c>
      <c r="T175" s="1" t="s">
        <v>95</v>
      </c>
    </row>
    <row r="176" spans="1:20" ht="29.5" x14ac:dyDescent="0.75">
      <c r="A176" s="1" t="s">
        <v>94</v>
      </c>
      <c r="B176" s="6" t="s">
        <v>93</v>
      </c>
      <c r="C176" s="1" t="s">
        <v>92</v>
      </c>
      <c r="D176" s="1" t="s">
        <v>91</v>
      </c>
      <c r="E176" s="1" t="s">
        <v>90</v>
      </c>
      <c r="F176" s="1">
        <v>1</v>
      </c>
      <c r="G176" s="1" t="s">
        <v>19</v>
      </c>
      <c r="H176" s="1">
        <v>1</v>
      </c>
      <c r="I176" s="1">
        <v>1</v>
      </c>
      <c r="J176" s="1" t="s">
        <v>41</v>
      </c>
      <c r="K176" s="1">
        <v>0</v>
      </c>
      <c r="L176" s="1">
        <v>745</v>
      </c>
      <c r="M176" s="1" t="s">
        <v>89</v>
      </c>
      <c r="N176" s="1" t="s">
        <v>4</v>
      </c>
      <c r="O176" s="1" t="s">
        <v>3</v>
      </c>
      <c r="P176" s="1" t="s">
        <v>3</v>
      </c>
      <c r="Q176" s="1" t="s">
        <v>3</v>
      </c>
      <c r="R176" s="1" t="s">
        <v>17</v>
      </c>
      <c r="S176" s="1" t="s">
        <v>88</v>
      </c>
      <c r="T176" s="1" t="s">
        <v>87</v>
      </c>
    </row>
    <row r="177" spans="1:20" x14ac:dyDescent="0.75">
      <c r="A177" s="8" t="s">
        <v>86</v>
      </c>
      <c r="B177" s="10" t="s">
        <v>85</v>
      </c>
      <c r="C177" s="8" t="s">
        <v>84</v>
      </c>
      <c r="D177" s="8" t="s">
        <v>83</v>
      </c>
      <c r="E177" s="8" t="s">
        <v>9</v>
      </c>
      <c r="F177" s="8">
        <v>1</v>
      </c>
      <c r="G177" s="8" t="s">
        <v>19</v>
      </c>
      <c r="H177" s="8">
        <v>1</v>
      </c>
      <c r="I177" s="8">
        <v>1</v>
      </c>
      <c r="J177" s="8" t="s">
        <v>7</v>
      </c>
      <c r="K177" s="8">
        <v>0</v>
      </c>
      <c r="L177" s="1">
        <v>3129</v>
      </c>
      <c r="M177" s="1" t="s">
        <v>82</v>
      </c>
      <c r="N177" s="8" t="s">
        <v>4</v>
      </c>
      <c r="O177" s="8" t="s">
        <v>3</v>
      </c>
      <c r="P177" s="8" t="s">
        <v>3</v>
      </c>
      <c r="Q177" s="8" t="s">
        <v>3</v>
      </c>
      <c r="R177" s="1" t="s">
        <v>81</v>
      </c>
      <c r="S177" s="8" t="s">
        <v>1</v>
      </c>
      <c r="T177" s="1" t="s">
        <v>80</v>
      </c>
    </row>
    <row r="178" spans="1:20" x14ac:dyDescent="0.75">
      <c r="A178" s="8"/>
      <c r="B178" s="10"/>
      <c r="C178" s="8"/>
      <c r="D178" s="8"/>
      <c r="E178" s="8"/>
      <c r="F178" s="8"/>
      <c r="G178" s="8"/>
      <c r="H178" s="8"/>
      <c r="I178" s="8"/>
      <c r="J178" s="8"/>
      <c r="K178" s="8"/>
      <c r="L178" s="1">
        <v>2497</v>
      </c>
      <c r="M178" s="1" t="s">
        <v>79</v>
      </c>
      <c r="N178" s="8"/>
      <c r="O178" s="8"/>
      <c r="P178" s="8"/>
      <c r="Q178" s="8"/>
      <c r="R178" s="1" t="s">
        <v>55</v>
      </c>
      <c r="S178" s="8"/>
      <c r="T178" s="1" t="s">
        <v>78</v>
      </c>
    </row>
    <row r="179" spans="1:20" x14ac:dyDescent="0.75">
      <c r="A179" s="8" t="s">
        <v>77</v>
      </c>
      <c r="B179" s="10" t="s">
        <v>76</v>
      </c>
      <c r="C179" s="8" t="s">
        <v>68</v>
      </c>
      <c r="D179" s="8" t="s">
        <v>75</v>
      </c>
      <c r="E179" s="8" t="s">
        <v>9</v>
      </c>
      <c r="F179" s="8">
        <v>1</v>
      </c>
      <c r="G179" s="8" t="s">
        <v>8</v>
      </c>
      <c r="H179" s="8">
        <v>2</v>
      </c>
      <c r="I179" s="8">
        <v>2</v>
      </c>
      <c r="J179" s="8" t="s">
        <v>7</v>
      </c>
      <c r="K179" s="8">
        <v>0</v>
      </c>
      <c r="L179" s="1">
        <v>206</v>
      </c>
      <c r="M179" s="1" t="s">
        <v>74</v>
      </c>
      <c r="N179" s="8" t="s">
        <v>4</v>
      </c>
      <c r="O179" s="8" t="s">
        <v>3</v>
      </c>
      <c r="P179" s="8" t="s">
        <v>3</v>
      </c>
      <c r="Q179" s="8" t="s">
        <v>3</v>
      </c>
      <c r="R179" s="8" t="s">
        <v>55</v>
      </c>
      <c r="S179" s="8" t="s">
        <v>16</v>
      </c>
      <c r="T179" s="1" t="s">
        <v>73</v>
      </c>
    </row>
    <row r="180" spans="1:20" x14ac:dyDescent="0.75">
      <c r="A180" s="8"/>
      <c r="B180" s="10"/>
      <c r="C180" s="8"/>
      <c r="D180" s="8"/>
      <c r="E180" s="8"/>
      <c r="F180" s="8"/>
      <c r="G180" s="8"/>
      <c r="H180" s="8"/>
      <c r="I180" s="8"/>
      <c r="J180" s="8"/>
      <c r="K180" s="8"/>
      <c r="L180" s="1">
        <v>379</v>
      </c>
      <c r="M180" s="1" t="s">
        <v>72</v>
      </c>
      <c r="N180" s="8"/>
      <c r="O180" s="8"/>
      <c r="P180" s="8"/>
      <c r="Q180" s="8"/>
      <c r="R180" s="8"/>
      <c r="S180" s="8"/>
      <c r="T180" s="1" t="s">
        <v>71</v>
      </c>
    </row>
    <row r="181" spans="1:20" x14ac:dyDescent="0.75">
      <c r="A181" s="8"/>
      <c r="B181" s="10"/>
      <c r="C181" s="8"/>
      <c r="D181" s="8"/>
      <c r="E181" s="8"/>
      <c r="F181" s="8"/>
      <c r="G181" s="8"/>
      <c r="H181" s="8"/>
      <c r="I181" s="8"/>
      <c r="J181" s="8"/>
      <c r="K181" s="8"/>
      <c r="L181" s="1">
        <v>391</v>
      </c>
      <c r="M181" s="9">
        <v>44197</v>
      </c>
      <c r="N181" s="8"/>
      <c r="O181" s="8"/>
      <c r="P181" s="8"/>
      <c r="Q181" s="8"/>
      <c r="R181" s="8"/>
      <c r="S181" s="8"/>
      <c r="T181" s="1" t="s">
        <v>70</v>
      </c>
    </row>
    <row r="182" spans="1:20" x14ac:dyDescent="0.75">
      <c r="A182" s="8"/>
      <c r="B182" s="6" t="s">
        <v>69</v>
      </c>
      <c r="C182" s="1" t="s">
        <v>68</v>
      </c>
      <c r="D182" s="8"/>
      <c r="E182" s="8"/>
      <c r="F182" s="8"/>
      <c r="G182" s="8"/>
      <c r="H182" s="8"/>
      <c r="I182" s="8"/>
      <c r="J182" s="1" t="s">
        <v>41</v>
      </c>
      <c r="K182" s="1">
        <v>2</v>
      </c>
      <c r="L182" s="1">
        <v>309</v>
      </c>
      <c r="M182" s="9">
        <v>44409</v>
      </c>
      <c r="N182" s="8"/>
      <c r="O182" s="8"/>
      <c r="P182" s="8"/>
      <c r="Q182" s="8"/>
      <c r="R182" s="1" t="s">
        <v>55</v>
      </c>
      <c r="S182" s="8"/>
      <c r="T182" s="1" t="s">
        <v>67</v>
      </c>
    </row>
    <row r="183" spans="1:20" ht="29.5" x14ac:dyDescent="0.75">
      <c r="A183" s="1" t="s">
        <v>66</v>
      </c>
      <c r="B183" s="6" t="s">
        <v>65</v>
      </c>
      <c r="C183" s="1" t="s">
        <v>64</v>
      </c>
      <c r="D183" s="1" t="s">
        <v>63</v>
      </c>
      <c r="E183" s="1" t="s">
        <v>9</v>
      </c>
      <c r="F183" s="1">
        <v>1</v>
      </c>
      <c r="G183" s="1" t="s">
        <v>8</v>
      </c>
      <c r="H183" s="1">
        <v>2</v>
      </c>
      <c r="I183" s="1">
        <v>3</v>
      </c>
      <c r="J183" s="1" t="s">
        <v>7</v>
      </c>
      <c r="K183" s="1">
        <v>0</v>
      </c>
      <c r="L183" s="1">
        <v>16996667</v>
      </c>
      <c r="M183" s="1" t="s">
        <v>62</v>
      </c>
      <c r="N183" s="1" t="s">
        <v>33</v>
      </c>
      <c r="O183" s="1">
        <v>5</v>
      </c>
      <c r="P183" s="1" t="s">
        <v>1</v>
      </c>
      <c r="Q183" s="1" t="s">
        <v>61</v>
      </c>
      <c r="R183" s="1" t="s">
        <v>3</v>
      </c>
      <c r="S183" s="1" t="s">
        <v>3</v>
      </c>
      <c r="T183" s="1" t="s">
        <v>3</v>
      </c>
    </row>
    <row r="184" spans="1:20" x14ac:dyDescent="0.75">
      <c r="A184" s="8" t="s">
        <v>60</v>
      </c>
      <c r="B184" s="10" t="s">
        <v>59</v>
      </c>
      <c r="C184" s="8" t="s">
        <v>58</v>
      </c>
      <c r="D184" s="8" t="s">
        <v>57</v>
      </c>
      <c r="E184" s="8" t="s">
        <v>9</v>
      </c>
      <c r="F184" s="8">
        <v>1</v>
      </c>
      <c r="G184" s="8" t="s">
        <v>19</v>
      </c>
      <c r="H184" s="8">
        <v>2</v>
      </c>
      <c r="I184" s="8">
        <v>1</v>
      </c>
      <c r="J184" s="8" t="s">
        <v>7</v>
      </c>
      <c r="K184" s="8">
        <v>0</v>
      </c>
      <c r="L184" s="1">
        <v>221</v>
      </c>
      <c r="M184" s="1" t="s">
        <v>56</v>
      </c>
      <c r="N184" s="8" t="s">
        <v>4</v>
      </c>
      <c r="O184" s="8" t="s">
        <v>3</v>
      </c>
      <c r="P184" s="8" t="s">
        <v>3</v>
      </c>
      <c r="Q184" s="8" t="s">
        <v>3</v>
      </c>
      <c r="R184" s="8" t="s">
        <v>55</v>
      </c>
      <c r="S184" s="8" t="s">
        <v>1</v>
      </c>
      <c r="T184" s="1" t="s">
        <v>54</v>
      </c>
    </row>
    <row r="185" spans="1:20" x14ac:dyDescent="0.75">
      <c r="A185" s="8"/>
      <c r="B185" s="10"/>
      <c r="C185" s="8"/>
      <c r="D185" s="8"/>
      <c r="E185" s="8"/>
      <c r="F185" s="8"/>
      <c r="G185" s="8"/>
      <c r="H185" s="8"/>
      <c r="I185" s="8"/>
      <c r="J185" s="8"/>
      <c r="K185" s="8"/>
      <c r="L185" s="1">
        <v>256</v>
      </c>
      <c r="M185" s="1" t="s">
        <v>53</v>
      </c>
      <c r="N185" s="8"/>
      <c r="O185" s="8"/>
      <c r="P185" s="8"/>
      <c r="Q185" s="8"/>
      <c r="R185" s="8"/>
      <c r="S185" s="8"/>
      <c r="T185" s="1" t="s">
        <v>52</v>
      </c>
    </row>
    <row r="186" spans="1:20" ht="29.5" x14ac:dyDescent="0.75">
      <c r="A186" s="1" t="s">
        <v>51</v>
      </c>
      <c r="B186" s="6" t="s">
        <v>50</v>
      </c>
      <c r="C186" s="1" t="s">
        <v>49</v>
      </c>
      <c r="D186" s="1" t="s">
        <v>48</v>
      </c>
      <c r="E186" s="1" t="s">
        <v>9</v>
      </c>
      <c r="F186" s="1">
        <v>1</v>
      </c>
      <c r="G186" s="1" t="s">
        <v>19</v>
      </c>
      <c r="H186" s="1">
        <v>1</v>
      </c>
      <c r="I186" s="1">
        <v>1</v>
      </c>
      <c r="J186" s="1" t="s">
        <v>41</v>
      </c>
      <c r="K186" s="1">
        <v>0</v>
      </c>
      <c r="L186" s="1">
        <v>476</v>
      </c>
      <c r="M186" s="1" t="s">
        <v>47</v>
      </c>
      <c r="N186" s="1" t="s">
        <v>4</v>
      </c>
      <c r="O186" s="1" t="s">
        <v>3</v>
      </c>
      <c r="P186" s="1" t="s">
        <v>3</v>
      </c>
      <c r="Q186" s="1" t="s">
        <v>3</v>
      </c>
      <c r="R186" s="1" t="s">
        <v>17</v>
      </c>
      <c r="S186" s="1" t="s">
        <v>46</v>
      </c>
      <c r="T186" s="1" t="s">
        <v>45</v>
      </c>
    </row>
    <row r="187" spans="1:20" x14ac:dyDescent="0.75">
      <c r="A187" s="1" t="s">
        <v>44</v>
      </c>
      <c r="B187" s="6" t="s">
        <v>43</v>
      </c>
      <c r="C187" s="1" t="s">
        <v>42</v>
      </c>
      <c r="D187" s="1" t="s">
        <v>28</v>
      </c>
      <c r="E187" s="1" t="s">
        <v>9</v>
      </c>
      <c r="F187" s="1">
        <v>1</v>
      </c>
      <c r="G187" s="1" t="s">
        <v>19</v>
      </c>
      <c r="H187" s="1">
        <v>1</v>
      </c>
      <c r="I187" s="1">
        <v>1</v>
      </c>
      <c r="J187" s="1" t="s">
        <v>41</v>
      </c>
      <c r="K187" s="1">
        <v>0</v>
      </c>
      <c r="L187" s="1">
        <v>21953</v>
      </c>
      <c r="M187" s="1" t="s">
        <v>40</v>
      </c>
      <c r="N187" s="1" t="s">
        <v>4</v>
      </c>
      <c r="O187" s="1" t="s">
        <v>3</v>
      </c>
      <c r="P187" s="1" t="s">
        <v>3</v>
      </c>
      <c r="Q187" s="1" t="s">
        <v>3</v>
      </c>
      <c r="R187" s="1" t="s">
        <v>17</v>
      </c>
      <c r="S187" s="1" t="s">
        <v>1</v>
      </c>
      <c r="T187" s="1" t="s">
        <v>39</v>
      </c>
    </row>
    <row r="188" spans="1:20" ht="29.5" x14ac:dyDescent="0.75">
      <c r="A188" s="1" t="s">
        <v>38</v>
      </c>
      <c r="B188" s="6" t="s">
        <v>37</v>
      </c>
      <c r="C188" s="1" t="s">
        <v>36</v>
      </c>
      <c r="D188" s="1" t="s">
        <v>35</v>
      </c>
      <c r="E188" s="1" t="s">
        <v>9</v>
      </c>
      <c r="F188" s="1">
        <v>1</v>
      </c>
      <c r="G188" s="1" t="s">
        <v>8</v>
      </c>
      <c r="H188" s="1">
        <v>2</v>
      </c>
      <c r="I188" s="1">
        <v>1</v>
      </c>
      <c r="J188" s="1" t="s">
        <v>7</v>
      </c>
      <c r="K188" s="1">
        <v>0</v>
      </c>
      <c r="L188" s="1">
        <v>22729</v>
      </c>
      <c r="M188" s="1" t="s">
        <v>34</v>
      </c>
      <c r="N188" s="1" t="s">
        <v>33</v>
      </c>
      <c r="O188" s="1">
        <v>3</v>
      </c>
      <c r="P188" s="1" t="s">
        <v>1</v>
      </c>
      <c r="Q188" s="1" t="s">
        <v>32</v>
      </c>
      <c r="R188" s="1" t="s">
        <v>3</v>
      </c>
      <c r="S188" s="1" t="s">
        <v>3</v>
      </c>
      <c r="T188" s="1" t="s">
        <v>3</v>
      </c>
    </row>
    <row r="189" spans="1:20" ht="59" x14ac:dyDescent="0.75">
      <c r="A189" s="1" t="s">
        <v>31</v>
      </c>
      <c r="B189" s="6" t="s">
        <v>30</v>
      </c>
      <c r="C189" s="1" t="s">
        <v>29</v>
      </c>
      <c r="D189" s="1" t="s">
        <v>28</v>
      </c>
      <c r="E189" s="1" t="s">
        <v>9</v>
      </c>
      <c r="F189" s="1">
        <v>1</v>
      </c>
      <c r="G189" s="1" t="s">
        <v>8</v>
      </c>
      <c r="H189" s="1">
        <v>2</v>
      </c>
      <c r="I189" s="1">
        <v>2</v>
      </c>
      <c r="J189" s="1" t="s">
        <v>7</v>
      </c>
      <c r="K189" s="1">
        <v>0</v>
      </c>
      <c r="L189" s="1">
        <v>9430</v>
      </c>
      <c r="M189" s="1" t="s">
        <v>27</v>
      </c>
      <c r="N189" s="1" t="s">
        <v>26</v>
      </c>
      <c r="O189" s="1" t="s">
        <v>3</v>
      </c>
      <c r="P189" s="1" t="s">
        <v>3</v>
      </c>
      <c r="Q189" s="1" t="s">
        <v>3</v>
      </c>
      <c r="R189" s="1" t="s">
        <v>25</v>
      </c>
      <c r="S189" s="1" t="s">
        <v>1</v>
      </c>
      <c r="T189" s="1" t="s">
        <v>24</v>
      </c>
    </row>
    <row r="190" spans="1:20" x14ac:dyDescent="0.75">
      <c r="A190" s="4" t="s">
        <v>23</v>
      </c>
      <c r="B190" s="10" t="s">
        <v>22</v>
      </c>
      <c r="C190" s="11" t="s">
        <v>21</v>
      </c>
      <c r="D190" s="8" t="s">
        <v>20</v>
      </c>
      <c r="E190" s="11" t="s">
        <v>9</v>
      </c>
      <c r="F190" s="8">
        <v>1</v>
      </c>
      <c r="G190" s="11" t="s">
        <v>19</v>
      </c>
      <c r="H190" s="11">
        <v>2</v>
      </c>
      <c r="I190" s="11">
        <v>2</v>
      </c>
      <c r="J190" s="11" t="s">
        <v>18</v>
      </c>
      <c r="K190" s="11">
        <v>0</v>
      </c>
      <c r="L190" s="1">
        <v>357</v>
      </c>
      <c r="M190" s="9">
        <v>43891</v>
      </c>
      <c r="N190" s="11" t="s">
        <v>4</v>
      </c>
      <c r="O190" s="11" t="s">
        <v>3</v>
      </c>
      <c r="P190" s="11" t="s">
        <v>3</v>
      </c>
      <c r="Q190" s="11" t="s">
        <v>3</v>
      </c>
      <c r="R190" s="11" t="s">
        <v>17</v>
      </c>
      <c r="S190" s="11" t="s">
        <v>16</v>
      </c>
      <c r="T190" s="12" t="s">
        <v>15</v>
      </c>
    </row>
    <row r="191" spans="1:20" x14ac:dyDescent="0.75">
      <c r="A191" s="4"/>
      <c r="B191" s="10"/>
      <c r="C191" s="11"/>
      <c r="D191" s="8"/>
      <c r="E191" s="11"/>
      <c r="F191" s="8"/>
      <c r="G191" s="11"/>
      <c r="H191" s="11"/>
      <c r="I191" s="11"/>
      <c r="J191" s="11"/>
      <c r="K191" s="11"/>
      <c r="L191" s="1">
        <v>937</v>
      </c>
      <c r="M191" s="9">
        <v>43922</v>
      </c>
      <c r="N191" s="11"/>
      <c r="O191" s="11"/>
      <c r="P191" s="11"/>
      <c r="Q191" s="11"/>
      <c r="R191" s="11"/>
      <c r="S191" s="11"/>
      <c r="T191" s="12" t="s">
        <v>14</v>
      </c>
    </row>
    <row r="192" spans="1:20" ht="88.5" x14ac:dyDescent="0.75">
      <c r="A192" s="2" t="s">
        <v>13</v>
      </c>
      <c r="B192" s="6" t="s">
        <v>12</v>
      </c>
      <c r="C192" s="12" t="s">
        <v>11</v>
      </c>
      <c r="D192" s="1" t="s">
        <v>10</v>
      </c>
      <c r="E192" s="12" t="s">
        <v>9</v>
      </c>
      <c r="F192" s="1">
        <v>1</v>
      </c>
      <c r="G192" s="12" t="s">
        <v>8</v>
      </c>
      <c r="H192" s="12">
        <v>2</v>
      </c>
      <c r="I192" s="12">
        <v>3</v>
      </c>
      <c r="J192" s="12" t="s">
        <v>7</v>
      </c>
      <c r="K192" s="12">
        <v>0</v>
      </c>
      <c r="L192" s="12" t="s">
        <v>6</v>
      </c>
      <c r="M192" s="12" t="s">
        <v>5</v>
      </c>
      <c r="N192" s="12" t="s">
        <v>4</v>
      </c>
      <c r="O192" s="12" t="s">
        <v>3</v>
      </c>
      <c r="P192" s="12" t="s">
        <v>3</v>
      </c>
      <c r="Q192" s="12" t="s">
        <v>3</v>
      </c>
      <c r="R192" s="12" t="s">
        <v>2</v>
      </c>
      <c r="S192" s="12" t="s">
        <v>1</v>
      </c>
      <c r="T192" s="12" t="s">
        <v>0</v>
      </c>
    </row>
  </sheetData>
  <autoFilter ref="A2:T192" xr:uid="{091D570E-FD50-48EC-A41E-5E23BE434644}"/>
  <mergeCells count="487">
    <mergeCell ref="J179:J181"/>
    <mergeCell ref="O179:O182"/>
    <mergeCell ref="P179:P182"/>
    <mergeCell ref="Q179:Q182"/>
    <mergeCell ref="R179:R181"/>
    <mergeCell ref="K179:K181"/>
    <mergeCell ref="N179:N182"/>
    <mergeCell ref="J177:J178"/>
    <mergeCell ref="N190:N191"/>
    <mergeCell ref="Q184:Q185"/>
    <mergeCell ref="R184:R185"/>
    <mergeCell ref="S184:S185"/>
    <mergeCell ref="S179:S182"/>
    <mergeCell ref="Q190:Q191"/>
    <mergeCell ref="R190:R191"/>
    <mergeCell ref="S190:S191"/>
    <mergeCell ref="G190:G191"/>
    <mergeCell ref="H190:H191"/>
    <mergeCell ref="I190:I191"/>
    <mergeCell ref="J190:J191"/>
    <mergeCell ref="K190:K191"/>
    <mergeCell ref="F184:F185"/>
    <mergeCell ref="G184:G185"/>
    <mergeCell ref="H184:H185"/>
    <mergeCell ref="I184:I185"/>
    <mergeCell ref="J184:J185"/>
    <mergeCell ref="K184:K185"/>
    <mergeCell ref="N184:N185"/>
    <mergeCell ref="O184:O185"/>
    <mergeCell ref="P184:P185"/>
    <mergeCell ref="O190:O191"/>
    <mergeCell ref="P190:P191"/>
    <mergeCell ref="A184:A185"/>
    <mergeCell ref="B184:B185"/>
    <mergeCell ref="C184:C185"/>
    <mergeCell ref="D184:D185"/>
    <mergeCell ref="E184:E185"/>
    <mergeCell ref="A190:A191"/>
    <mergeCell ref="B190:B191"/>
    <mergeCell ref="C190:C191"/>
    <mergeCell ref="D190:D191"/>
    <mergeCell ref="E190:E191"/>
    <mergeCell ref="F190:F191"/>
    <mergeCell ref="Q177:Q178"/>
    <mergeCell ref="A177:A178"/>
    <mergeCell ref="B177:B178"/>
    <mergeCell ref="C177:C178"/>
    <mergeCell ref="D177:D178"/>
    <mergeCell ref="E177:E178"/>
    <mergeCell ref="F177:F178"/>
    <mergeCell ref="K177:K178"/>
    <mergeCell ref="N177:N178"/>
    <mergeCell ref="S177:S178"/>
    <mergeCell ref="A179:A182"/>
    <mergeCell ref="B179:B181"/>
    <mergeCell ref="C179:C181"/>
    <mergeCell ref="D179:D182"/>
    <mergeCell ref="E179:E182"/>
    <mergeCell ref="F179:F182"/>
    <mergeCell ref="G177:G178"/>
    <mergeCell ref="O177:O178"/>
    <mergeCell ref="P177:P178"/>
    <mergeCell ref="A158:A161"/>
    <mergeCell ref="G179:G182"/>
    <mergeCell ref="H179:H182"/>
    <mergeCell ref="I179:I182"/>
    <mergeCell ref="H177:H178"/>
    <mergeCell ref="I177:I178"/>
    <mergeCell ref="G167:G169"/>
    <mergeCell ref="I158:I161"/>
    <mergeCell ref="J158:J161"/>
    <mergeCell ref="K158:K161"/>
    <mergeCell ref="N158:N161"/>
    <mergeCell ref="O158:O161"/>
    <mergeCell ref="K167:K169"/>
    <mergeCell ref="N167:N169"/>
    <mergeCell ref="O167:O169"/>
    <mergeCell ref="A167:A169"/>
    <mergeCell ref="B167:B169"/>
    <mergeCell ref="C167:C169"/>
    <mergeCell ref="D167:D169"/>
    <mergeCell ref="E167:E169"/>
    <mergeCell ref="F167:F169"/>
    <mergeCell ref="H158:H161"/>
    <mergeCell ref="H167:H169"/>
    <mergeCell ref="I167:I169"/>
    <mergeCell ref="Q158:Q161"/>
    <mergeCell ref="R158:R161"/>
    <mergeCell ref="S158:S161"/>
    <mergeCell ref="P158:P161"/>
    <mergeCell ref="P167:P169"/>
    <mergeCell ref="Q167:Q169"/>
    <mergeCell ref="R167:R169"/>
    <mergeCell ref="B158:B161"/>
    <mergeCell ref="C158:C161"/>
    <mergeCell ref="D158:D161"/>
    <mergeCell ref="E158:E161"/>
    <mergeCell ref="F158:F161"/>
    <mergeCell ref="G158:G161"/>
    <mergeCell ref="I146:I147"/>
    <mergeCell ref="K149:K152"/>
    <mergeCell ref="A149:A152"/>
    <mergeCell ref="D149:D152"/>
    <mergeCell ref="E149:E152"/>
    <mergeCell ref="F149:F152"/>
    <mergeCell ref="G149:G152"/>
    <mergeCell ref="H149:H152"/>
    <mergeCell ref="I149:I152"/>
    <mergeCell ref="J149:J152"/>
    <mergeCell ref="A146:A147"/>
    <mergeCell ref="D146:D147"/>
    <mergeCell ref="E146:E147"/>
    <mergeCell ref="F146:F147"/>
    <mergeCell ref="G146:G147"/>
    <mergeCell ref="H146:H147"/>
    <mergeCell ref="J167:J169"/>
    <mergeCell ref="S149:S152"/>
    <mergeCell ref="R151:R152"/>
    <mergeCell ref="N149:N152"/>
    <mergeCell ref="O149:O152"/>
    <mergeCell ref="P149:P152"/>
    <mergeCell ref="Q149:Q152"/>
    <mergeCell ref="R149:R150"/>
    <mergeCell ref="S167:S169"/>
    <mergeCell ref="T135:T138"/>
    <mergeCell ref="K135:K138"/>
    <mergeCell ref="N135:N138"/>
    <mergeCell ref="O135:O138"/>
    <mergeCell ref="K141:K142"/>
    <mergeCell ref="R141:R142"/>
    <mergeCell ref="O140:O142"/>
    <mergeCell ref="P140:P142"/>
    <mergeCell ref="Q140:Q142"/>
    <mergeCell ref="N140:N142"/>
    <mergeCell ref="J146:J147"/>
    <mergeCell ref="K146:K147"/>
    <mergeCell ref="S140:S142"/>
    <mergeCell ref="P135:P138"/>
    <mergeCell ref="R135:R138"/>
    <mergeCell ref="S135:S138"/>
    <mergeCell ref="I140:I142"/>
    <mergeCell ref="H135:H138"/>
    <mergeCell ref="I135:I138"/>
    <mergeCell ref="J135:J138"/>
    <mergeCell ref="H141:H142"/>
    <mergeCell ref="J140:J142"/>
    <mergeCell ref="G133:G134"/>
    <mergeCell ref="H133:H134"/>
    <mergeCell ref="A140:A142"/>
    <mergeCell ref="C140:C142"/>
    <mergeCell ref="E140:E142"/>
    <mergeCell ref="F140:F142"/>
    <mergeCell ref="G140:G142"/>
    <mergeCell ref="A133:A134"/>
    <mergeCell ref="B133:B134"/>
    <mergeCell ref="C133:C134"/>
    <mergeCell ref="D133:D134"/>
    <mergeCell ref="E133:E134"/>
    <mergeCell ref="F133:F134"/>
    <mergeCell ref="I133:I134"/>
    <mergeCell ref="J133:J134"/>
    <mergeCell ref="K133:K134"/>
    <mergeCell ref="N133:N134"/>
    <mergeCell ref="O133:O134"/>
    <mergeCell ref="P133:P134"/>
    <mergeCell ref="Q133:Q134"/>
    <mergeCell ref="R133:R134"/>
    <mergeCell ref="S133:S134"/>
    <mergeCell ref="A135:A138"/>
    <mergeCell ref="B135:B138"/>
    <mergeCell ref="C135:C138"/>
    <mergeCell ref="D135:D138"/>
    <mergeCell ref="E135:E138"/>
    <mergeCell ref="F135:F138"/>
    <mergeCell ref="G135:G138"/>
    <mergeCell ref="R128:R129"/>
    <mergeCell ref="A128:A129"/>
    <mergeCell ref="C128:C129"/>
    <mergeCell ref="D128:D129"/>
    <mergeCell ref="E128:E129"/>
    <mergeCell ref="F128:F129"/>
    <mergeCell ref="G128:G129"/>
    <mergeCell ref="H128:H129"/>
    <mergeCell ref="I128:I129"/>
    <mergeCell ref="O121:O123"/>
    <mergeCell ref="P121:P123"/>
    <mergeCell ref="A121:A123"/>
    <mergeCell ref="C121:C123"/>
    <mergeCell ref="D121:D123"/>
    <mergeCell ref="E121:E123"/>
    <mergeCell ref="F121:F123"/>
    <mergeCell ref="G121:G123"/>
    <mergeCell ref="H121:H123"/>
    <mergeCell ref="J110:J113"/>
    <mergeCell ref="K110:K113"/>
    <mergeCell ref="K128:K129"/>
    <mergeCell ref="N128:N129"/>
    <mergeCell ref="O128:O129"/>
    <mergeCell ref="P128:P129"/>
    <mergeCell ref="J128:J129"/>
    <mergeCell ref="J121:J123"/>
    <mergeCell ref="K121:K123"/>
    <mergeCell ref="N121:N123"/>
    <mergeCell ref="S128:S129"/>
    <mergeCell ref="N110:N113"/>
    <mergeCell ref="O110:O113"/>
    <mergeCell ref="P110:P113"/>
    <mergeCell ref="Q110:Q113"/>
    <mergeCell ref="R110:R113"/>
    <mergeCell ref="S110:S113"/>
    <mergeCell ref="Q128:Q129"/>
    <mergeCell ref="Q121:Q123"/>
    <mergeCell ref="S121:S123"/>
    <mergeCell ref="G107:G109"/>
    <mergeCell ref="H107:H109"/>
    <mergeCell ref="I107:I109"/>
    <mergeCell ref="J107:J109"/>
    <mergeCell ref="F110:F113"/>
    <mergeCell ref="G110:G113"/>
    <mergeCell ref="H110:H113"/>
    <mergeCell ref="I110:I113"/>
    <mergeCell ref="A110:A113"/>
    <mergeCell ref="B110:B113"/>
    <mergeCell ref="C110:C113"/>
    <mergeCell ref="D110:D113"/>
    <mergeCell ref="E110:E113"/>
    <mergeCell ref="O107:O109"/>
    <mergeCell ref="P107:P109"/>
    <mergeCell ref="Q107:Q109"/>
    <mergeCell ref="R107:R109"/>
    <mergeCell ref="S107:S109"/>
    <mergeCell ref="K107:K109"/>
    <mergeCell ref="N107:N109"/>
    <mergeCell ref="H100:H102"/>
    <mergeCell ref="I100:I102"/>
    <mergeCell ref="J100:J102"/>
    <mergeCell ref="K100:K102"/>
    <mergeCell ref="N100:N102"/>
    <mergeCell ref="O100:O102"/>
    <mergeCell ref="P100:P102"/>
    <mergeCell ref="Q100:Q102"/>
    <mergeCell ref="R100:R102"/>
    <mergeCell ref="S100:S102"/>
    <mergeCell ref="A107:A109"/>
    <mergeCell ref="B107:B109"/>
    <mergeCell ref="C107:C109"/>
    <mergeCell ref="D107:D109"/>
    <mergeCell ref="E107:E109"/>
    <mergeCell ref="F107:F109"/>
    <mergeCell ref="A97:A98"/>
    <mergeCell ref="C97:C98"/>
    <mergeCell ref="D97:D98"/>
    <mergeCell ref="E97:E98"/>
    <mergeCell ref="F97:F98"/>
    <mergeCell ref="G97:G98"/>
    <mergeCell ref="H97:H98"/>
    <mergeCell ref="I97:I98"/>
    <mergeCell ref="N97:N98"/>
    <mergeCell ref="A100:A102"/>
    <mergeCell ref="B100:B102"/>
    <mergeCell ref="C100:C102"/>
    <mergeCell ref="D100:D102"/>
    <mergeCell ref="E100:E102"/>
    <mergeCell ref="F100:F102"/>
    <mergeCell ref="G100:G102"/>
    <mergeCell ref="F93:F95"/>
    <mergeCell ref="G93:G95"/>
    <mergeCell ref="H93:H95"/>
    <mergeCell ref="I93:I95"/>
    <mergeCell ref="J93:J95"/>
    <mergeCell ref="K93:K95"/>
    <mergeCell ref="N93:N95"/>
    <mergeCell ref="O93:O95"/>
    <mergeCell ref="P93:P95"/>
    <mergeCell ref="Q93:Q95"/>
    <mergeCell ref="R93:R95"/>
    <mergeCell ref="S93:S95"/>
    <mergeCell ref="H90:H91"/>
    <mergeCell ref="I90:I91"/>
    <mergeCell ref="J90:J91"/>
    <mergeCell ref="K90:K91"/>
    <mergeCell ref="M90:M91"/>
    <mergeCell ref="N90:N91"/>
    <mergeCell ref="O90:O91"/>
    <mergeCell ref="P90:P91"/>
    <mergeCell ref="Q90:Q91"/>
    <mergeCell ref="R90:R91"/>
    <mergeCell ref="S90:S91"/>
    <mergeCell ref="A93:A95"/>
    <mergeCell ref="B93:B95"/>
    <mergeCell ref="C93:C95"/>
    <mergeCell ref="D93:D95"/>
    <mergeCell ref="E93:E95"/>
    <mergeCell ref="K79:K80"/>
    <mergeCell ref="N79:N80"/>
    <mergeCell ref="A79:A80"/>
    <mergeCell ref="B79:B80"/>
    <mergeCell ref="C79:C80"/>
    <mergeCell ref="D79:D80"/>
    <mergeCell ref="E79:E80"/>
    <mergeCell ref="F79:F80"/>
    <mergeCell ref="S79:S80"/>
    <mergeCell ref="A90:A91"/>
    <mergeCell ref="B90:B91"/>
    <mergeCell ref="C90:C91"/>
    <mergeCell ref="F90:F91"/>
    <mergeCell ref="G90:G91"/>
    <mergeCell ref="G79:G80"/>
    <mergeCell ref="H79:H80"/>
    <mergeCell ref="I79:I80"/>
    <mergeCell ref="J79:J80"/>
    <mergeCell ref="L71:L74"/>
    <mergeCell ref="N71:N74"/>
    <mergeCell ref="O79:O80"/>
    <mergeCell ref="P79:P80"/>
    <mergeCell ref="Q79:Q80"/>
    <mergeCell ref="R79:R80"/>
    <mergeCell ref="Q71:Q74"/>
    <mergeCell ref="R71:R74"/>
    <mergeCell ref="S71:S74"/>
    <mergeCell ref="I72:I74"/>
    <mergeCell ref="G71:G74"/>
    <mergeCell ref="H71:H74"/>
    <mergeCell ref="J71:J74"/>
    <mergeCell ref="K71:K74"/>
    <mergeCell ref="N68:N70"/>
    <mergeCell ref="O68:O70"/>
    <mergeCell ref="P68:P70"/>
    <mergeCell ref="O71:O74"/>
    <mergeCell ref="P71:P74"/>
    <mergeCell ref="A68:A70"/>
    <mergeCell ref="B68:B70"/>
    <mergeCell ref="C68:C70"/>
    <mergeCell ref="D68:D70"/>
    <mergeCell ref="E68:E70"/>
    <mergeCell ref="A71:A74"/>
    <mergeCell ref="B71:B74"/>
    <mergeCell ref="C71:C74"/>
    <mergeCell ref="D71:D74"/>
    <mergeCell ref="E71:E74"/>
    <mergeCell ref="F71:F74"/>
    <mergeCell ref="F68:F70"/>
    <mergeCell ref="G68:G70"/>
    <mergeCell ref="H68:H70"/>
    <mergeCell ref="I68:I70"/>
    <mergeCell ref="J68:J70"/>
    <mergeCell ref="K68:K70"/>
    <mergeCell ref="P45:P55"/>
    <mergeCell ref="R45:R55"/>
    <mergeCell ref="S45:S55"/>
    <mergeCell ref="Q68:Q70"/>
    <mergeCell ref="R68:R70"/>
    <mergeCell ref="S68:S70"/>
    <mergeCell ref="I45:I55"/>
    <mergeCell ref="J45:J55"/>
    <mergeCell ref="K45:K55"/>
    <mergeCell ref="N45:N55"/>
    <mergeCell ref="O45:O48"/>
    <mergeCell ref="C54:C55"/>
    <mergeCell ref="T45:T55"/>
    <mergeCell ref="B49:B50"/>
    <mergeCell ref="C49:C50"/>
    <mergeCell ref="O49:O55"/>
    <mergeCell ref="B52:B53"/>
    <mergeCell ref="C52:C53"/>
    <mergeCell ref="B54:B55"/>
    <mergeCell ref="H45:H55"/>
    <mergeCell ref="A32:A33"/>
    <mergeCell ref="D32:D33"/>
    <mergeCell ref="E32:E33"/>
    <mergeCell ref="F32:F33"/>
    <mergeCell ref="G32:G33"/>
    <mergeCell ref="H32:H33"/>
    <mergeCell ref="I32:I33"/>
    <mergeCell ref="J32:J33"/>
    <mergeCell ref="K32:K33"/>
    <mergeCell ref="N32:N33"/>
    <mergeCell ref="O32:O33"/>
    <mergeCell ref="P32:P33"/>
    <mergeCell ref="Q32:Q33"/>
    <mergeCell ref="R32:R33"/>
    <mergeCell ref="S32:S33"/>
    <mergeCell ref="A45:A55"/>
    <mergeCell ref="B45:B48"/>
    <mergeCell ref="C45:C48"/>
    <mergeCell ref="D45:D55"/>
    <mergeCell ref="E45:E55"/>
    <mergeCell ref="F45:F55"/>
    <mergeCell ref="G45:G55"/>
    <mergeCell ref="Q29:Q31"/>
    <mergeCell ref="R29:R31"/>
    <mergeCell ref="S29:S31"/>
    <mergeCell ref="G29:G31"/>
    <mergeCell ref="H29:H31"/>
    <mergeCell ref="I29:I31"/>
    <mergeCell ref="J29:J31"/>
    <mergeCell ref="K29:K31"/>
    <mergeCell ref="L29:L31"/>
    <mergeCell ref="N29:N31"/>
    <mergeCell ref="O29:O31"/>
    <mergeCell ref="P29:P31"/>
    <mergeCell ref="A25:A26"/>
    <mergeCell ref="B25:B26"/>
    <mergeCell ref="C25:C26"/>
    <mergeCell ref="D25:D26"/>
    <mergeCell ref="E25:E26"/>
    <mergeCell ref="A29:A31"/>
    <mergeCell ref="B29:B31"/>
    <mergeCell ref="C29:C31"/>
    <mergeCell ref="D29:D31"/>
    <mergeCell ref="E29:E31"/>
    <mergeCell ref="F29:F31"/>
    <mergeCell ref="S20:S21"/>
    <mergeCell ref="J19:J21"/>
    <mergeCell ref="K19:K21"/>
    <mergeCell ref="N19:N21"/>
    <mergeCell ref="O19:O21"/>
    <mergeCell ref="P19:P21"/>
    <mergeCell ref="Q19:Q21"/>
    <mergeCell ref="S25:S26"/>
    <mergeCell ref="F25:F26"/>
    <mergeCell ref="G25:G26"/>
    <mergeCell ref="H25:H26"/>
    <mergeCell ref="I25:I26"/>
    <mergeCell ref="J25:J26"/>
    <mergeCell ref="K25:K26"/>
    <mergeCell ref="N25:N26"/>
    <mergeCell ref="O25:O26"/>
    <mergeCell ref="P25:P26"/>
    <mergeCell ref="N22:N24"/>
    <mergeCell ref="A19:A21"/>
    <mergeCell ref="D19:D21"/>
    <mergeCell ref="E19:E21"/>
    <mergeCell ref="Q25:Q26"/>
    <mergeCell ref="R25:R26"/>
    <mergeCell ref="J22:J24"/>
    <mergeCell ref="R20:R21"/>
    <mergeCell ref="O22:O24"/>
    <mergeCell ref="E22:E24"/>
    <mergeCell ref="F22:F24"/>
    <mergeCell ref="K22:K24"/>
    <mergeCell ref="B20:B21"/>
    <mergeCell ref="C20:C21"/>
    <mergeCell ref="A22:A24"/>
    <mergeCell ref="B22:B23"/>
    <mergeCell ref="C22:C23"/>
    <mergeCell ref="D22:D24"/>
    <mergeCell ref="F19:F21"/>
    <mergeCell ref="C1:F1"/>
    <mergeCell ref="G1:N1"/>
    <mergeCell ref="O1:Q1"/>
    <mergeCell ref="R1:T1"/>
    <mergeCell ref="A11:A14"/>
    <mergeCell ref="B11:B14"/>
    <mergeCell ref="C11:C14"/>
    <mergeCell ref="D11:D15"/>
    <mergeCell ref="E11:E16"/>
    <mergeCell ref="R15:R16"/>
    <mergeCell ref="J11:J14"/>
    <mergeCell ref="K11:K14"/>
    <mergeCell ref="N11:N14"/>
    <mergeCell ref="G22:G24"/>
    <mergeCell ref="H22:H24"/>
    <mergeCell ref="I22:I24"/>
    <mergeCell ref="G19:G21"/>
    <mergeCell ref="H19:H21"/>
    <mergeCell ref="I19:I21"/>
    <mergeCell ref="J6:J8"/>
    <mergeCell ref="K6:K8"/>
    <mergeCell ref="N6:N8"/>
    <mergeCell ref="D7:D8"/>
    <mergeCell ref="R11:R14"/>
    <mergeCell ref="S11:S14"/>
    <mergeCell ref="F11:F14"/>
    <mergeCell ref="G11:G14"/>
    <mergeCell ref="H11:H14"/>
    <mergeCell ref="I11:I14"/>
    <mergeCell ref="P22:P24"/>
    <mergeCell ref="Q22:Q24"/>
    <mergeCell ref="R22:R24"/>
    <mergeCell ref="S22:S24"/>
    <mergeCell ref="A6:A8"/>
    <mergeCell ref="E6:E8"/>
    <mergeCell ref="F6:F8"/>
    <mergeCell ref="G6:G8"/>
    <mergeCell ref="H6:H8"/>
    <mergeCell ref="I6:I8"/>
  </mergeCells>
  <pageMargins left="0.23622047244094491" right="0.23622047244094491" top="0.35433070866141736" bottom="0.35433070866141736" header="0.31496062992125984" footer="0.31496062992125984"/>
  <pageSetup scale="34"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6D6DD-BA52-4572-93F8-D2B577DF088D}">
  <dimension ref="A1:E147"/>
  <sheetViews>
    <sheetView tabSelected="1" workbookViewId="0">
      <selection activeCell="D7" sqref="D7"/>
    </sheetView>
  </sheetViews>
  <sheetFormatPr defaultRowHeight="14.75" x14ac:dyDescent="0.75"/>
  <cols>
    <col min="3" max="3" width="20.08984375" bestFit="1" customWidth="1"/>
    <col min="4" max="4" width="50.81640625" bestFit="1" customWidth="1"/>
  </cols>
  <sheetData>
    <row r="1" spans="1:5" x14ac:dyDescent="0.75">
      <c r="A1" t="s">
        <v>1747</v>
      </c>
      <c r="B1" t="s">
        <v>1746</v>
      </c>
      <c r="C1" t="s">
        <v>1745</v>
      </c>
      <c r="D1" t="s">
        <v>1744</v>
      </c>
      <c r="E1" t="s">
        <v>1743</v>
      </c>
    </row>
    <row r="2" spans="1:5" x14ac:dyDescent="0.75">
      <c r="A2" t="s">
        <v>1742</v>
      </c>
      <c r="B2" t="s">
        <v>1741</v>
      </c>
      <c r="C2" t="s">
        <v>1740</v>
      </c>
      <c r="D2" t="s">
        <v>1739</v>
      </c>
      <c r="E2" t="s">
        <v>1738</v>
      </c>
    </row>
    <row r="3" spans="1:5" x14ac:dyDescent="0.75">
      <c r="A3" t="s">
        <v>1737</v>
      </c>
      <c r="B3" t="s">
        <v>1736</v>
      </c>
      <c r="C3" t="s">
        <v>1735</v>
      </c>
      <c r="D3" t="s">
        <v>1734</v>
      </c>
      <c r="E3" t="s">
        <v>1733</v>
      </c>
    </row>
    <row r="4" spans="1:5" x14ac:dyDescent="0.75">
      <c r="A4" t="s">
        <v>1732</v>
      </c>
      <c r="B4" t="s">
        <v>1731</v>
      </c>
      <c r="C4" t="s">
        <v>1730</v>
      </c>
      <c r="D4" t="s">
        <v>1729</v>
      </c>
      <c r="E4" t="s">
        <v>1728</v>
      </c>
    </row>
    <row r="5" spans="1:5" x14ac:dyDescent="0.75">
      <c r="A5" t="s">
        <v>1727</v>
      </c>
      <c r="B5" t="s">
        <v>1726</v>
      </c>
      <c r="C5" t="s">
        <v>1725</v>
      </c>
      <c r="D5" t="s">
        <v>1724</v>
      </c>
      <c r="E5" t="s">
        <v>1723</v>
      </c>
    </row>
    <row r="6" spans="1:5" x14ac:dyDescent="0.75">
      <c r="A6" t="s">
        <v>1722</v>
      </c>
      <c r="B6" t="s">
        <v>1721</v>
      </c>
      <c r="C6" t="s">
        <v>1720</v>
      </c>
      <c r="D6" t="s">
        <v>1719</v>
      </c>
      <c r="E6" t="s">
        <v>1718</v>
      </c>
    </row>
    <row r="7" spans="1:5" x14ac:dyDescent="0.75">
      <c r="A7" t="s">
        <v>1717</v>
      </c>
      <c r="B7" t="s">
        <v>1716</v>
      </c>
      <c r="C7" t="s">
        <v>1715</v>
      </c>
      <c r="D7" t="s">
        <v>1714</v>
      </c>
      <c r="E7" t="s">
        <v>1713</v>
      </c>
    </row>
    <row r="8" spans="1:5" x14ac:dyDescent="0.75">
      <c r="A8" t="s">
        <v>1712</v>
      </c>
      <c r="B8" t="s">
        <v>1711</v>
      </c>
      <c r="C8" t="s">
        <v>1710</v>
      </c>
      <c r="D8" t="s">
        <v>1709</v>
      </c>
      <c r="E8" t="s">
        <v>1708</v>
      </c>
    </row>
    <row r="9" spans="1:5" x14ac:dyDescent="0.75">
      <c r="A9" t="s">
        <v>1707</v>
      </c>
      <c r="B9" t="s">
        <v>1706</v>
      </c>
      <c r="C9" t="s">
        <v>1705</v>
      </c>
      <c r="D9" t="s">
        <v>1704</v>
      </c>
      <c r="E9" t="s">
        <v>1703</v>
      </c>
    </row>
    <row r="10" spans="1:5" x14ac:dyDescent="0.75">
      <c r="A10" t="s">
        <v>1702</v>
      </c>
      <c r="B10" t="s">
        <v>1701</v>
      </c>
      <c r="C10" t="s">
        <v>1700</v>
      </c>
      <c r="D10" t="s">
        <v>1699</v>
      </c>
      <c r="E10" t="s">
        <v>1698</v>
      </c>
    </row>
    <row r="11" spans="1:5" x14ac:dyDescent="0.75">
      <c r="A11" t="s">
        <v>1697</v>
      </c>
      <c r="B11" t="s">
        <v>1696</v>
      </c>
      <c r="C11" t="s">
        <v>1695</v>
      </c>
      <c r="D11" t="s">
        <v>1694</v>
      </c>
      <c r="E11" t="s">
        <v>1693</v>
      </c>
    </row>
    <row r="12" spans="1:5" x14ac:dyDescent="0.75">
      <c r="A12" t="s">
        <v>1692</v>
      </c>
      <c r="B12" t="s">
        <v>1691</v>
      </c>
      <c r="C12" t="s">
        <v>1690</v>
      </c>
      <c r="D12" t="s">
        <v>1689</v>
      </c>
      <c r="E12" t="s">
        <v>1688</v>
      </c>
    </row>
    <row r="13" spans="1:5" x14ac:dyDescent="0.75">
      <c r="A13" t="s">
        <v>1687</v>
      </c>
      <c r="B13" t="s">
        <v>1686</v>
      </c>
      <c r="C13" t="s">
        <v>1685</v>
      </c>
      <c r="D13" t="s">
        <v>1684</v>
      </c>
      <c r="E13" t="s">
        <v>1683</v>
      </c>
    </row>
    <row r="14" spans="1:5" x14ac:dyDescent="0.75">
      <c r="A14" t="s">
        <v>1682</v>
      </c>
      <c r="B14" t="s">
        <v>1681</v>
      </c>
      <c r="C14" t="s">
        <v>1680</v>
      </c>
      <c r="D14" t="s">
        <v>1679</v>
      </c>
      <c r="E14" t="s">
        <v>1678</v>
      </c>
    </row>
    <row r="15" spans="1:5" x14ac:dyDescent="0.75">
      <c r="A15" t="s">
        <v>1677</v>
      </c>
      <c r="B15" t="s">
        <v>1676</v>
      </c>
      <c r="C15" t="s">
        <v>1675</v>
      </c>
      <c r="D15" t="s">
        <v>1674</v>
      </c>
      <c r="E15" t="s">
        <v>1673</v>
      </c>
    </row>
    <row r="16" spans="1:5" x14ac:dyDescent="0.75">
      <c r="A16" t="s">
        <v>1672</v>
      </c>
      <c r="B16" t="s">
        <v>1671</v>
      </c>
      <c r="C16" t="s">
        <v>1670</v>
      </c>
      <c r="D16" t="s">
        <v>1669</v>
      </c>
      <c r="E16" t="s">
        <v>1668</v>
      </c>
    </row>
    <row r="17" spans="1:5" x14ac:dyDescent="0.75">
      <c r="A17" t="s">
        <v>1667</v>
      </c>
      <c r="B17" t="s">
        <v>1666</v>
      </c>
      <c r="C17" t="s">
        <v>1665</v>
      </c>
      <c r="D17" t="s">
        <v>1664</v>
      </c>
      <c r="E17" t="s">
        <v>1663</v>
      </c>
    </row>
    <row r="18" spans="1:5" x14ac:dyDescent="0.75">
      <c r="A18" t="s">
        <v>1662</v>
      </c>
      <c r="B18" t="s">
        <v>1661</v>
      </c>
      <c r="C18" t="s">
        <v>1660</v>
      </c>
      <c r="D18" t="s">
        <v>1659</v>
      </c>
      <c r="E18" t="s">
        <v>1658</v>
      </c>
    </row>
    <row r="19" spans="1:5" x14ac:dyDescent="0.75">
      <c r="A19" t="s">
        <v>1657</v>
      </c>
      <c r="B19" t="s">
        <v>1656</v>
      </c>
      <c r="C19" t="s">
        <v>1651</v>
      </c>
      <c r="D19" t="s">
        <v>1655</v>
      </c>
      <c r="E19" t="s">
        <v>1654</v>
      </c>
    </row>
    <row r="20" spans="1:5" x14ac:dyDescent="0.75">
      <c r="A20" t="s">
        <v>1653</v>
      </c>
      <c r="B20" t="s">
        <v>1652</v>
      </c>
      <c r="C20" t="s">
        <v>1651</v>
      </c>
      <c r="D20" t="s">
        <v>1650</v>
      </c>
      <c r="E20" t="s">
        <v>1649</v>
      </c>
    </row>
    <row r="21" spans="1:5" x14ac:dyDescent="0.75">
      <c r="A21" t="s">
        <v>1648</v>
      </c>
      <c r="B21" t="s">
        <v>1647</v>
      </c>
      <c r="C21" t="s">
        <v>1646</v>
      </c>
      <c r="D21" t="s">
        <v>1645</v>
      </c>
      <c r="E21" t="s">
        <v>1644</v>
      </c>
    </row>
    <row r="22" spans="1:5" x14ac:dyDescent="0.75">
      <c r="A22" t="s">
        <v>1643</v>
      </c>
      <c r="B22" t="s">
        <v>1642</v>
      </c>
      <c r="C22" t="s">
        <v>1641</v>
      </c>
      <c r="D22" t="s">
        <v>1640</v>
      </c>
      <c r="E22" t="s">
        <v>1639</v>
      </c>
    </row>
    <row r="23" spans="1:5" x14ac:dyDescent="0.75">
      <c r="A23" t="s">
        <v>1638</v>
      </c>
      <c r="B23" t="s">
        <v>1637</v>
      </c>
      <c r="C23" t="s">
        <v>1636</v>
      </c>
      <c r="D23" t="s">
        <v>1635</v>
      </c>
      <c r="E23" t="s">
        <v>1634</v>
      </c>
    </row>
    <row r="24" spans="1:5" x14ac:dyDescent="0.75">
      <c r="A24" t="s">
        <v>1633</v>
      </c>
      <c r="B24" t="s">
        <v>1632</v>
      </c>
      <c r="C24" t="s">
        <v>1631</v>
      </c>
      <c r="D24" t="s">
        <v>1630</v>
      </c>
      <c r="E24" t="s">
        <v>1629</v>
      </c>
    </row>
    <row r="25" spans="1:5" x14ac:dyDescent="0.75">
      <c r="A25" t="s">
        <v>1628</v>
      </c>
      <c r="B25" t="s">
        <v>1627</v>
      </c>
      <c r="C25" t="s">
        <v>1626</v>
      </c>
      <c r="D25" t="s">
        <v>1625</v>
      </c>
      <c r="E25" t="s">
        <v>1624</v>
      </c>
    </row>
    <row r="26" spans="1:5" x14ac:dyDescent="0.75">
      <c r="A26" t="s">
        <v>1623</v>
      </c>
      <c r="B26" t="s">
        <v>1622</v>
      </c>
      <c r="C26" t="s">
        <v>1621</v>
      </c>
      <c r="D26" t="s">
        <v>1620</v>
      </c>
      <c r="E26" t="s">
        <v>1619</v>
      </c>
    </row>
    <row r="27" spans="1:5" x14ac:dyDescent="0.75">
      <c r="A27" t="s">
        <v>1618</v>
      </c>
      <c r="B27" t="s">
        <v>1617</v>
      </c>
      <c r="C27" t="s">
        <v>1616</v>
      </c>
      <c r="D27" t="s">
        <v>1615</v>
      </c>
      <c r="E27" t="s">
        <v>1614</v>
      </c>
    </row>
    <row r="28" spans="1:5" x14ac:dyDescent="0.75">
      <c r="A28" t="s">
        <v>1613</v>
      </c>
      <c r="B28" t="s">
        <v>1612</v>
      </c>
      <c r="C28" t="s">
        <v>1611</v>
      </c>
      <c r="D28" t="s">
        <v>1610</v>
      </c>
      <c r="E28" t="s">
        <v>1609</v>
      </c>
    </row>
    <row r="29" spans="1:5" x14ac:dyDescent="0.75">
      <c r="A29" t="s">
        <v>1608</v>
      </c>
      <c r="B29" t="s">
        <v>1607</v>
      </c>
      <c r="C29" t="s">
        <v>1606</v>
      </c>
      <c r="D29" t="s">
        <v>1605</v>
      </c>
      <c r="E29" t="s">
        <v>1604</v>
      </c>
    </row>
    <row r="30" spans="1:5" x14ac:dyDescent="0.75">
      <c r="A30" t="s">
        <v>1603</v>
      </c>
      <c r="B30" t="s">
        <v>1602</v>
      </c>
      <c r="C30" t="s">
        <v>1597</v>
      </c>
      <c r="D30" t="s">
        <v>1601</v>
      </c>
      <c r="E30" t="s">
        <v>1600</v>
      </c>
    </row>
    <row r="31" spans="1:5" x14ac:dyDescent="0.75">
      <c r="A31" t="s">
        <v>1599</v>
      </c>
      <c r="B31" t="s">
        <v>1598</v>
      </c>
      <c r="C31" t="s">
        <v>1597</v>
      </c>
      <c r="D31" t="s">
        <v>1596</v>
      </c>
      <c r="E31" t="s">
        <v>1595</v>
      </c>
    </row>
    <row r="32" spans="1:5" x14ac:dyDescent="0.75">
      <c r="A32" t="s">
        <v>1594</v>
      </c>
      <c r="B32" t="s">
        <v>1593</v>
      </c>
      <c r="C32" t="s">
        <v>1592</v>
      </c>
      <c r="D32" t="s">
        <v>1591</v>
      </c>
      <c r="E32" t="s">
        <v>1590</v>
      </c>
    </row>
    <row r="33" spans="1:5" x14ac:dyDescent="0.75">
      <c r="A33" t="s">
        <v>1589</v>
      </c>
      <c r="B33" t="s">
        <v>1588</v>
      </c>
      <c r="C33" t="s">
        <v>1587</v>
      </c>
      <c r="D33" t="s">
        <v>1586</v>
      </c>
      <c r="E33" t="s">
        <v>1585</v>
      </c>
    </row>
    <row r="34" spans="1:5" x14ac:dyDescent="0.75">
      <c r="A34" t="s">
        <v>1584</v>
      </c>
      <c r="B34" t="s">
        <v>1583</v>
      </c>
      <c r="C34" t="s">
        <v>1582</v>
      </c>
      <c r="D34" t="s">
        <v>1581</v>
      </c>
      <c r="E34" t="s">
        <v>1580</v>
      </c>
    </row>
    <row r="35" spans="1:5" x14ac:dyDescent="0.75">
      <c r="A35" t="s">
        <v>1579</v>
      </c>
      <c r="B35" t="s">
        <v>1578</v>
      </c>
      <c r="C35" t="s">
        <v>1577</v>
      </c>
      <c r="D35" t="s">
        <v>1576</v>
      </c>
      <c r="E35" t="s">
        <v>1575</v>
      </c>
    </row>
    <row r="36" spans="1:5" x14ac:dyDescent="0.75">
      <c r="A36" t="s">
        <v>1574</v>
      </c>
      <c r="B36" t="s">
        <v>1573</v>
      </c>
      <c r="C36" t="s">
        <v>1572</v>
      </c>
      <c r="D36" t="s">
        <v>1571</v>
      </c>
      <c r="E36" t="s">
        <v>1570</v>
      </c>
    </row>
    <row r="37" spans="1:5" x14ac:dyDescent="0.75">
      <c r="A37" t="s">
        <v>1569</v>
      </c>
      <c r="B37" t="s">
        <v>1568</v>
      </c>
      <c r="C37" t="s">
        <v>1567</v>
      </c>
      <c r="D37" t="s">
        <v>1566</v>
      </c>
      <c r="E37" t="s">
        <v>1565</v>
      </c>
    </row>
    <row r="38" spans="1:5" x14ac:dyDescent="0.75">
      <c r="A38" t="s">
        <v>1564</v>
      </c>
      <c r="B38" t="s">
        <v>1563</v>
      </c>
      <c r="C38" t="s">
        <v>1562</v>
      </c>
      <c r="D38" t="s">
        <v>1561</v>
      </c>
      <c r="E38" t="s">
        <v>1560</v>
      </c>
    </row>
    <row r="39" spans="1:5" x14ac:dyDescent="0.75">
      <c r="A39" t="s">
        <v>1559</v>
      </c>
      <c r="B39" t="s">
        <v>1558</v>
      </c>
      <c r="C39" t="s">
        <v>1557</v>
      </c>
      <c r="D39" t="s">
        <v>1556</v>
      </c>
      <c r="E39" t="s">
        <v>1555</v>
      </c>
    </row>
    <row r="40" spans="1:5" x14ac:dyDescent="0.75">
      <c r="A40" t="s">
        <v>1554</v>
      </c>
      <c r="B40" t="s">
        <v>1553</v>
      </c>
      <c r="C40" t="s">
        <v>1552</v>
      </c>
      <c r="D40" t="s">
        <v>1551</v>
      </c>
      <c r="E40" t="s">
        <v>1550</v>
      </c>
    </row>
    <row r="41" spans="1:5" x14ac:dyDescent="0.75">
      <c r="A41" t="s">
        <v>1549</v>
      </c>
      <c r="B41" t="s">
        <v>1548</v>
      </c>
      <c r="C41" t="s">
        <v>1547</v>
      </c>
      <c r="D41" t="s">
        <v>1546</v>
      </c>
      <c r="E41" t="s">
        <v>1545</v>
      </c>
    </row>
    <row r="42" spans="1:5" x14ac:dyDescent="0.75">
      <c r="A42" t="s">
        <v>1544</v>
      </c>
      <c r="B42" t="s">
        <v>1543</v>
      </c>
      <c r="C42" t="s">
        <v>1542</v>
      </c>
      <c r="D42" t="s">
        <v>1541</v>
      </c>
      <c r="E42" t="s">
        <v>1540</v>
      </c>
    </row>
    <row r="43" spans="1:5" x14ac:dyDescent="0.75">
      <c r="A43" t="s">
        <v>1539</v>
      </c>
      <c r="B43" t="s">
        <v>1538</v>
      </c>
      <c r="C43" t="s">
        <v>1537</v>
      </c>
      <c r="D43" t="s">
        <v>1536</v>
      </c>
      <c r="E43" t="s">
        <v>1535</v>
      </c>
    </row>
    <row r="44" spans="1:5" x14ac:dyDescent="0.75">
      <c r="A44" t="s">
        <v>1534</v>
      </c>
      <c r="B44" t="s">
        <v>1533</v>
      </c>
      <c r="C44" t="s">
        <v>1532</v>
      </c>
      <c r="D44" t="s">
        <v>1531</v>
      </c>
      <c r="E44" t="s">
        <v>1530</v>
      </c>
    </row>
    <row r="45" spans="1:5" x14ac:dyDescent="0.75">
      <c r="A45" t="s">
        <v>1529</v>
      </c>
      <c r="B45" t="s">
        <v>1528</v>
      </c>
      <c r="C45" t="s">
        <v>1527</v>
      </c>
      <c r="D45" t="s">
        <v>1526</v>
      </c>
      <c r="E45" t="s">
        <v>1525</v>
      </c>
    </row>
    <row r="46" spans="1:5" x14ac:dyDescent="0.75">
      <c r="A46" t="s">
        <v>1524</v>
      </c>
      <c r="B46" t="s">
        <v>1523</v>
      </c>
      <c r="C46" t="s">
        <v>1522</v>
      </c>
      <c r="D46" t="s">
        <v>1521</v>
      </c>
      <c r="E46" t="s">
        <v>1520</v>
      </c>
    </row>
    <row r="47" spans="1:5" x14ac:dyDescent="0.75">
      <c r="A47" t="s">
        <v>1519</v>
      </c>
      <c r="B47" t="s">
        <v>1518</v>
      </c>
      <c r="C47" t="s">
        <v>1517</v>
      </c>
      <c r="D47" t="s">
        <v>1516</v>
      </c>
      <c r="E47" t="s">
        <v>1515</v>
      </c>
    </row>
    <row r="48" spans="1:5" x14ac:dyDescent="0.75">
      <c r="A48" t="s">
        <v>1514</v>
      </c>
      <c r="B48" t="s">
        <v>1513</v>
      </c>
      <c r="C48" t="s">
        <v>1512</v>
      </c>
      <c r="D48" t="s">
        <v>1511</v>
      </c>
      <c r="E48" t="s">
        <v>1510</v>
      </c>
    </row>
    <row r="49" spans="1:5" x14ac:dyDescent="0.75">
      <c r="A49" t="s">
        <v>1509</v>
      </c>
      <c r="B49" t="s">
        <v>1508</v>
      </c>
      <c r="C49" t="s">
        <v>1507</v>
      </c>
      <c r="D49" t="s">
        <v>1506</v>
      </c>
      <c r="E49" t="s">
        <v>1505</v>
      </c>
    </row>
    <row r="50" spans="1:5" x14ac:dyDescent="0.75">
      <c r="A50" t="s">
        <v>1504</v>
      </c>
      <c r="B50" t="s">
        <v>1503</v>
      </c>
      <c r="C50" t="s">
        <v>1502</v>
      </c>
      <c r="D50" t="s">
        <v>1501</v>
      </c>
      <c r="E50" t="s">
        <v>1500</v>
      </c>
    </row>
    <row r="51" spans="1:5" x14ac:dyDescent="0.75">
      <c r="A51" t="s">
        <v>1499</v>
      </c>
      <c r="B51" t="s">
        <v>1498</v>
      </c>
      <c r="C51" t="s">
        <v>1497</v>
      </c>
      <c r="D51" t="s">
        <v>1496</v>
      </c>
      <c r="E51" t="s">
        <v>1495</v>
      </c>
    </row>
    <row r="52" spans="1:5" x14ac:dyDescent="0.75">
      <c r="A52" t="s">
        <v>1494</v>
      </c>
      <c r="B52" t="s">
        <v>1493</v>
      </c>
      <c r="C52" t="s">
        <v>1492</v>
      </c>
      <c r="D52" t="s">
        <v>1491</v>
      </c>
      <c r="E52" t="s">
        <v>1490</v>
      </c>
    </row>
    <row r="53" spans="1:5" x14ac:dyDescent="0.75">
      <c r="A53" t="s">
        <v>1489</v>
      </c>
      <c r="B53" t="s">
        <v>1488</v>
      </c>
      <c r="C53" t="s">
        <v>1487</v>
      </c>
      <c r="D53" t="s">
        <v>1486</v>
      </c>
      <c r="E53" t="s">
        <v>1485</v>
      </c>
    </row>
    <row r="54" spans="1:5" x14ac:dyDescent="0.75">
      <c r="A54" t="s">
        <v>1484</v>
      </c>
      <c r="B54" t="s">
        <v>1483</v>
      </c>
      <c r="C54" t="s">
        <v>1482</v>
      </c>
      <c r="D54" t="s">
        <v>1481</v>
      </c>
      <c r="E54" t="s">
        <v>1480</v>
      </c>
    </row>
    <row r="55" spans="1:5" x14ac:dyDescent="0.75">
      <c r="A55" t="s">
        <v>1479</v>
      </c>
      <c r="B55" t="s">
        <v>1478</v>
      </c>
      <c r="C55" t="s">
        <v>1477</v>
      </c>
      <c r="D55" t="s">
        <v>1476</v>
      </c>
      <c r="E55" t="s">
        <v>1475</v>
      </c>
    </row>
    <row r="56" spans="1:5" x14ac:dyDescent="0.75">
      <c r="A56" t="s">
        <v>1474</v>
      </c>
      <c r="B56" t="s">
        <v>1473</v>
      </c>
      <c r="C56" t="s">
        <v>1472</v>
      </c>
      <c r="D56" t="s">
        <v>1471</v>
      </c>
      <c r="E56" t="s">
        <v>1470</v>
      </c>
    </row>
    <row r="57" spans="1:5" x14ac:dyDescent="0.75">
      <c r="A57" t="s">
        <v>1469</v>
      </c>
      <c r="B57" t="s">
        <v>1468</v>
      </c>
      <c r="C57" t="s">
        <v>1467</v>
      </c>
      <c r="D57" t="s">
        <v>1466</v>
      </c>
      <c r="E57" t="s">
        <v>1465</v>
      </c>
    </row>
    <row r="58" spans="1:5" x14ac:dyDescent="0.75">
      <c r="A58" t="s">
        <v>1464</v>
      </c>
      <c r="B58" t="s">
        <v>1463</v>
      </c>
      <c r="C58" t="s">
        <v>1462</v>
      </c>
      <c r="D58" t="s">
        <v>1461</v>
      </c>
      <c r="E58" t="s">
        <v>1460</v>
      </c>
    </row>
    <row r="59" spans="1:5" x14ac:dyDescent="0.75">
      <c r="A59" t="s">
        <v>1459</v>
      </c>
      <c r="B59" t="s">
        <v>1458</v>
      </c>
      <c r="C59" t="s">
        <v>1457</v>
      </c>
      <c r="D59" t="s">
        <v>1456</v>
      </c>
      <c r="E59" t="s">
        <v>1455</v>
      </c>
    </row>
    <row r="60" spans="1:5" x14ac:dyDescent="0.75">
      <c r="A60" t="s">
        <v>1454</v>
      </c>
      <c r="B60" t="s">
        <v>1453</v>
      </c>
      <c r="C60" t="s">
        <v>1452</v>
      </c>
      <c r="D60" t="s">
        <v>1451</v>
      </c>
      <c r="E60" t="s">
        <v>1450</v>
      </c>
    </row>
    <row r="61" spans="1:5" x14ac:dyDescent="0.75">
      <c r="A61" t="s">
        <v>1449</v>
      </c>
      <c r="B61" t="s">
        <v>1448</v>
      </c>
      <c r="C61" t="s">
        <v>1447</v>
      </c>
      <c r="D61" t="s">
        <v>1446</v>
      </c>
      <c r="E61" t="s">
        <v>1445</v>
      </c>
    </row>
    <row r="62" spans="1:5" x14ac:dyDescent="0.75">
      <c r="A62" t="s">
        <v>1444</v>
      </c>
      <c r="B62" t="s">
        <v>1443</v>
      </c>
      <c r="C62" t="s">
        <v>1442</v>
      </c>
      <c r="D62" t="s">
        <v>1441</v>
      </c>
      <c r="E62" t="s">
        <v>1440</v>
      </c>
    </row>
    <row r="63" spans="1:5" x14ac:dyDescent="0.75">
      <c r="A63" t="s">
        <v>1439</v>
      </c>
      <c r="B63" t="s">
        <v>1438</v>
      </c>
      <c r="C63" t="s">
        <v>1437</v>
      </c>
      <c r="D63" t="s">
        <v>1436</v>
      </c>
      <c r="E63" t="s">
        <v>1435</v>
      </c>
    </row>
    <row r="64" spans="1:5" x14ac:dyDescent="0.75">
      <c r="A64" t="s">
        <v>1434</v>
      </c>
      <c r="B64" t="s">
        <v>1433</v>
      </c>
      <c r="C64" t="s">
        <v>1432</v>
      </c>
      <c r="D64" t="s">
        <v>1431</v>
      </c>
      <c r="E64" t="s">
        <v>1430</v>
      </c>
    </row>
    <row r="65" spans="1:5" x14ac:dyDescent="0.75">
      <c r="A65" t="s">
        <v>1429</v>
      </c>
      <c r="B65" t="s">
        <v>1428</v>
      </c>
      <c r="C65" t="s">
        <v>1427</v>
      </c>
      <c r="D65" t="s">
        <v>1426</v>
      </c>
      <c r="E65" t="s">
        <v>1425</v>
      </c>
    </row>
    <row r="66" spans="1:5" x14ac:dyDescent="0.75">
      <c r="A66" t="s">
        <v>1424</v>
      </c>
      <c r="B66" t="s">
        <v>1423</v>
      </c>
      <c r="C66" t="s">
        <v>1422</v>
      </c>
      <c r="D66" t="s">
        <v>1421</v>
      </c>
      <c r="E66" t="s">
        <v>1420</v>
      </c>
    </row>
    <row r="67" spans="1:5" x14ac:dyDescent="0.75">
      <c r="A67" t="s">
        <v>1419</v>
      </c>
      <c r="B67" t="s">
        <v>1418</v>
      </c>
      <c r="C67" t="s">
        <v>1417</v>
      </c>
      <c r="D67" t="s">
        <v>1416</v>
      </c>
      <c r="E67" t="s">
        <v>1415</v>
      </c>
    </row>
    <row r="68" spans="1:5" x14ac:dyDescent="0.75">
      <c r="A68" t="s">
        <v>1414</v>
      </c>
      <c r="B68" t="s">
        <v>1413</v>
      </c>
      <c r="C68" t="s">
        <v>1412</v>
      </c>
      <c r="D68" t="s">
        <v>1411</v>
      </c>
      <c r="E68" t="s">
        <v>1410</v>
      </c>
    </row>
    <row r="69" spans="1:5" x14ac:dyDescent="0.75">
      <c r="A69" t="s">
        <v>1409</v>
      </c>
      <c r="B69" t="s">
        <v>1408</v>
      </c>
      <c r="C69" t="s">
        <v>1407</v>
      </c>
      <c r="D69" t="s">
        <v>1406</v>
      </c>
      <c r="E69" t="s">
        <v>1405</v>
      </c>
    </row>
    <row r="70" spans="1:5" x14ac:dyDescent="0.75">
      <c r="A70" t="s">
        <v>1404</v>
      </c>
      <c r="B70" t="s">
        <v>1403</v>
      </c>
      <c r="C70" t="s">
        <v>1402</v>
      </c>
      <c r="D70" t="s">
        <v>1401</v>
      </c>
      <c r="E70" t="s">
        <v>1400</v>
      </c>
    </row>
    <row r="71" spans="1:5" x14ac:dyDescent="0.75">
      <c r="A71" t="s">
        <v>1399</v>
      </c>
      <c r="B71" t="s">
        <v>1398</v>
      </c>
      <c r="C71" t="s">
        <v>1397</v>
      </c>
      <c r="D71" t="s">
        <v>1396</v>
      </c>
      <c r="E71" t="s">
        <v>1395</v>
      </c>
    </row>
    <row r="72" spans="1:5" x14ac:dyDescent="0.75">
      <c r="A72" t="s">
        <v>1394</v>
      </c>
      <c r="B72" t="s">
        <v>1393</v>
      </c>
      <c r="C72" t="s">
        <v>1392</v>
      </c>
      <c r="D72" t="s">
        <v>1391</v>
      </c>
      <c r="E72" t="s">
        <v>1390</v>
      </c>
    </row>
    <row r="73" spans="1:5" x14ac:dyDescent="0.75">
      <c r="A73" t="s">
        <v>1389</v>
      </c>
      <c r="B73" t="s">
        <v>1388</v>
      </c>
      <c r="C73" t="s">
        <v>1387</v>
      </c>
      <c r="D73" t="s">
        <v>1386</v>
      </c>
      <c r="E73" t="s">
        <v>1385</v>
      </c>
    </row>
    <row r="74" spans="1:5" x14ac:dyDescent="0.75">
      <c r="A74" t="s">
        <v>1384</v>
      </c>
      <c r="B74" t="s">
        <v>1383</v>
      </c>
      <c r="C74" t="s">
        <v>1382</v>
      </c>
      <c r="D74" t="s">
        <v>1381</v>
      </c>
      <c r="E74" t="s">
        <v>1380</v>
      </c>
    </row>
    <row r="75" spans="1:5" x14ac:dyDescent="0.75">
      <c r="A75" t="s">
        <v>1379</v>
      </c>
      <c r="B75" t="s">
        <v>1378</v>
      </c>
      <c r="C75" t="s">
        <v>1377</v>
      </c>
      <c r="D75" t="s">
        <v>1376</v>
      </c>
      <c r="E75" t="s">
        <v>1375</v>
      </c>
    </row>
    <row r="76" spans="1:5" x14ac:dyDescent="0.75">
      <c r="A76" t="s">
        <v>1374</v>
      </c>
      <c r="B76" t="s">
        <v>1373</v>
      </c>
      <c r="C76" t="s">
        <v>1372</v>
      </c>
      <c r="D76" t="s">
        <v>1371</v>
      </c>
      <c r="E76" t="s">
        <v>1370</v>
      </c>
    </row>
    <row r="77" spans="1:5" x14ac:dyDescent="0.75">
      <c r="A77" t="s">
        <v>1369</v>
      </c>
      <c r="B77" t="s">
        <v>1368</v>
      </c>
      <c r="C77" t="s">
        <v>1367</v>
      </c>
      <c r="D77" t="s">
        <v>1366</v>
      </c>
      <c r="E77" t="s">
        <v>1365</v>
      </c>
    </row>
    <row r="78" spans="1:5" x14ac:dyDescent="0.75">
      <c r="A78" t="s">
        <v>1364</v>
      </c>
      <c r="B78" t="s">
        <v>1363</v>
      </c>
      <c r="C78" t="s">
        <v>1362</v>
      </c>
      <c r="D78" t="s">
        <v>1361</v>
      </c>
      <c r="E78" t="s">
        <v>1360</v>
      </c>
    </row>
    <row r="79" spans="1:5" x14ac:dyDescent="0.75">
      <c r="A79" t="s">
        <v>1359</v>
      </c>
      <c r="B79" t="s">
        <v>1358</v>
      </c>
      <c r="C79" t="s">
        <v>1357</v>
      </c>
      <c r="D79" t="s">
        <v>1356</v>
      </c>
      <c r="E79" t="s">
        <v>1355</v>
      </c>
    </row>
    <row r="80" spans="1:5" x14ac:dyDescent="0.75">
      <c r="A80" t="s">
        <v>1354</v>
      </c>
      <c r="B80" t="s">
        <v>1353</v>
      </c>
      <c r="C80" t="s">
        <v>1352</v>
      </c>
      <c r="D80" t="s">
        <v>1351</v>
      </c>
      <c r="E80" t="s">
        <v>1350</v>
      </c>
    </row>
    <row r="81" spans="1:5" x14ac:dyDescent="0.75">
      <c r="A81" t="s">
        <v>1349</v>
      </c>
      <c r="B81" t="s">
        <v>1348</v>
      </c>
      <c r="C81" t="s">
        <v>1347</v>
      </c>
      <c r="D81" t="s">
        <v>1346</v>
      </c>
      <c r="E81" t="s">
        <v>1345</v>
      </c>
    </row>
    <row r="82" spans="1:5" x14ac:dyDescent="0.75">
      <c r="A82" t="s">
        <v>1344</v>
      </c>
      <c r="B82" t="s">
        <v>1343</v>
      </c>
      <c r="C82" t="s">
        <v>1342</v>
      </c>
      <c r="D82" t="s">
        <v>1341</v>
      </c>
      <c r="E82" t="s">
        <v>1340</v>
      </c>
    </row>
    <row r="83" spans="1:5" x14ac:dyDescent="0.75">
      <c r="A83" t="s">
        <v>1339</v>
      </c>
      <c r="B83" t="s">
        <v>1338</v>
      </c>
      <c r="C83" t="s">
        <v>1337</v>
      </c>
      <c r="D83" t="s">
        <v>1336</v>
      </c>
      <c r="E83" t="s">
        <v>1335</v>
      </c>
    </row>
    <row r="84" spans="1:5" x14ac:dyDescent="0.75">
      <c r="A84" t="s">
        <v>1334</v>
      </c>
      <c r="B84" t="s">
        <v>1333</v>
      </c>
      <c r="C84" t="s">
        <v>1332</v>
      </c>
      <c r="D84" t="s">
        <v>1331</v>
      </c>
      <c r="E84" t="s">
        <v>1330</v>
      </c>
    </row>
    <row r="85" spans="1:5" x14ac:dyDescent="0.75">
      <c r="A85" t="s">
        <v>1329</v>
      </c>
      <c r="B85" t="s">
        <v>1328</v>
      </c>
      <c r="C85" t="s">
        <v>1327</v>
      </c>
      <c r="D85" t="s">
        <v>1326</v>
      </c>
      <c r="E85" t="s">
        <v>1325</v>
      </c>
    </row>
    <row r="86" spans="1:5" x14ac:dyDescent="0.75">
      <c r="A86" t="s">
        <v>1324</v>
      </c>
      <c r="B86" t="s">
        <v>1323</v>
      </c>
      <c r="C86" t="s">
        <v>1318</v>
      </c>
      <c r="D86" t="s">
        <v>1322</v>
      </c>
      <c r="E86" t="s">
        <v>1321</v>
      </c>
    </row>
    <row r="87" spans="1:5" x14ac:dyDescent="0.75">
      <c r="A87" t="s">
        <v>1320</v>
      </c>
      <c r="B87" t="s">
        <v>1319</v>
      </c>
      <c r="C87" t="s">
        <v>1318</v>
      </c>
      <c r="D87" t="s">
        <v>1317</v>
      </c>
      <c r="E87" t="s">
        <v>1316</v>
      </c>
    </row>
    <row r="88" spans="1:5" x14ac:dyDescent="0.75">
      <c r="A88" t="s">
        <v>1315</v>
      </c>
      <c r="B88" t="s">
        <v>1314</v>
      </c>
      <c r="C88" t="s">
        <v>1313</v>
      </c>
      <c r="D88" t="s">
        <v>1312</v>
      </c>
      <c r="E88" t="s">
        <v>1311</v>
      </c>
    </row>
    <row r="89" spans="1:5" x14ac:dyDescent="0.75">
      <c r="A89" t="s">
        <v>1310</v>
      </c>
      <c r="B89" t="s">
        <v>1309</v>
      </c>
      <c r="C89" t="s">
        <v>1308</v>
      </c>
      <c r="D89" t="s">
        <v>1307</v>
      </c>
      <c r="E89" t="s">
        <v>1306</v>
      </c>
    </row>
    <row r="90" spans="1:5" x14ac:dyDescent="0.75">
      <c r="A90" t="s">
        <v>1305</v>
      </c>
      <c r="B90" t="s">
        <v>1304</v>
      </c>
      <c r="C90" t="s">
        <v>1303</v>
      </c>
      <c r="D90" t="s">
        <v>1302</v>
      </c>
      <c r="E90" t="s">
        <v>1301</v>
      </c>
    </row>
    <row r="91" spans="1:5" x14ac:dyDescent="0.75">
      <c r="A91" t="s">
        <v>1300</v>
      </c>
      <c r="B91" t="s">
        <v>1299</v>
      </c>
      <c r="C91" t="s">
        <v>1298</v>
      </c>
      <c r="D91" t="s">
        <v>1297</v>
      </c>
      <c r="E91" t="s">
        <v>1296</v>
      </c>
    </row>
    <row r="92" spans="1:5" x14ac:dyDescent="0.75">
      <c r="A92" t="s">
        <v>1295</v>
      </c>
      <c r="B92" t="s">
        <v>1294</v>
      </c>
      <c r="C92" t="s">
        <v>1293</v>
      </c>
      <c r="D92" t="s">
        <v>1292</v>
      </c>
      <c r="E92" t="s">
        <v>1291</v>
      </c>
    </row>
    <row r="93" spans="1:5" x14ac:dyDescent="0.75">
      <c r="A93" t="s">
        <v>1290</v>
      </c>
      <c r="B93" t="s">
        <v>1289</v>
      </c>
      <c r="C93" t="s">
        <v>1288</v>
      </c>
      <c r="D93" t="s">
        <v>1287</v>
      </c>
      <c r="E93" t="s">
        <v>1286</v>
      </c>
    </row>
    <row r="94" spans="1:5" x14ac:dyDescent="0.75">
      <c r="A94" t="s">
        <v>1285</v>
      </c>
      <c r="B94" t="s">
        <v>1284</v>
      </c>
      <c r="C94" t="s">
        <v>1283</v>
      </c>
      <c r="D94" t="s">
        <v>1282</v>
      </c>
      <c r="E94" t="s">
        <v>1281</v>
      </c>
    </row>
    <row r="95" spans="1:5" x14ac:dyDescent="0.75">
      <c r="A95" t="s">
        <v>1280</v>
      </c>
      <c r="B95" t="s">
        <v>1279</v>
      </c>
      <c r="C95" t="s">
        <v>1278</v>
      </c>
      <c r="D95" t="s">
        <v>1277</v>
      </c>
      <c r="E95" t="s">
        <v>1276</v>
      </c>
    </row>
    <row r="96" spans="1:5" x14ac:dyDescent="0.75">
      <c r="A96" t="s">
        <v>1275</v>
      </c>
      <c r="B96" t="s">
        <v>1274</v>
      </c>
      <c r="C96" t="s">
        <v>1273</v>
      </c>
      <c r="D96" t="s">
        <v>1272</v>
      </c>
      <c r="E96" t="s">
        <v>1271</v>
      </c>
    </row>
    <row r="97" spans="1:5" x14ac:dyDescent="0.75">
      <c r="A97" t="s">
        <v>1270</v>
      </c>
      <c r="B97" t="s">
        <v>1269</v>
      </c>
      <c r="C97" t="s">
        <v>1268</v>
      </c>
      <c r="D97" t="s">
        <v>1267</v>
      </c>
      <c r="E97" t="s">
        <v>1266</v>
      </c>
    </row>
    <row r="98" spans="1:5" x14ac:dyDescent="0.75">
      <c r="A98" t="s">
        <v>1265</v>
      </c>
      <c r="B98" t="s">
        <v>1264</v>
      </c>
      <c r="C98" t="s">
        <v>1263</v>
      </c>
      <c r="D98" t="s">
        <v>1262</v>
      </c>
      <c r="E98" t="s">
        <v>1261</v>
      </c>
    </row>
    <row r="99" spans="1:5" x14ac:dyDescent="0.75">
      <c r="A99" t="s">
        <v>1260</v>
      </c>
      <c r="B99" t="s">
        <v>1259</v>
      </c>
      <c r="C99" t="s">
        <v>1258</v>
      </c>
      <c r="D99" t="s">
        <v>1257</v>
      </c>
      <c r="E99" t="s">
        <v>1256</v>
      </c>
    </row>
    <row r="100" spans="1:5" x14ac:dyDescent="0.75">
      <c r="A100" t="s">
        <v>1255</v>
      </c>
      <c r="B100" t="s">
        <v>1254</v>
      </c>
      <c r="C100" t="s">
        <v>1253</v>
      </c>
      <c r="D100" t="s">
        <v>1252</v>
      </c>
      <c r="E100" t="s">
        <v>1251</v>
      </c>
    </row>
    <row r="101" spans="1:5" x14ac:dyDescent="0.75">
      <c r="A101" t="s">
        <v>1250</v>
      </c>
      <c r="B101" t="s">
        <v>1249</v>
      </c>
      <c r="C101" t="s">
        <v>1244</v>
      </c>
      <c r="D101" t="s">
        <v>1248</v>
      </c>
      <c r="E101" t="s">
        <v>1247</v>
      </c>
    </row>
    <row r="102" spans="1:5" x14ac:dyDescent="0.75">
      <c r="A102" t="s">
        <v>1246</v>
      </c>
      <c r="B102" t="s">
        <v>1245</v>
      </c>
      <c r="C102" t="s">
        <v>1244</v>
      </c>
      <c r="D102" t="s">
        <v>1243</v>
      </c>
      <c r="E102" t="s">
        <v>1242</v>
      </c>
    </row>
    <row r="103" spans="1:5" x14ac:dyDescent="0.75">
      <c r="A103" t="s">
        <v>1241</v>
      </c>
      <c r="B103" t="s">
        <v>1240</v>
      </c>
      <c r="C103" t="s">
        <v>1239</v>
      </c>
      <c r="D103" t="s">
        <v>1238</v>
      </c>
      <c r="E103" t="s">
        <v>1237</v>
      </c>
    </row>
    <row r="104" spans="1:5" x14ac:dyDescent="0.75">
      <c r="A104" t="s">
        <v>1236</v>
      </c>
      <c r="B104" t="s">
        <v>1235</v>
      </c>
      <c r="C104" t="s">
        <v>1234</v>
      </c>
      <c r="D104" t="s">
        <v>1233</v>
      </c>
      <c r="E104" t="s">
        <v>1232</v>
      </c>
    </row>
    <row r="105" spans="1:5" x14ac:dyDescent="0.75">
      <c r="A105" t="s">
        <v>1231</v>
      </c>
      <c r="B105" t="s">
        <v>1230</v>
      </c>
      <c r="C105" t="s">
        <v>1229</v>
      </c>
      <c r="D105" t="s">
        <v>1228</v>
      </c>
      <c r="E105" t="s">
        <v>1227</v>
      </c>
    </row>
    <row r="106" spans="1:5" x14ac:dyDescent="0.75">
      <c r="A106" t="s">
        <v>1226</v>
      </c>
      <c r="B106" t="s">
        <v>1225</v>
      </c>
      <c r="C106" t="s">
        <v>1224</v>
      </c>
      <c r="D106" t="s">
        <v>1223</v>
      </c>
      <c r="E106" t="s">
        <v>1222</v>
      </c>
    </row>
    <row r="107" spans="1:5" x14ac:dyDescent="0.75">
      <c r="A107" t="s">
        <v>1221</v>
      </c>
      <c r="B107" t="s">
        <v>1220</v>
      </c>
      <c r="C107" t="s">
        <v>1219</v>
      </c>
      <c r="D107" t="s">
        <v>1218</v>
      </c>
      <c r="E107" t="s">
        <v>1217</v>
      </c>
    </row>
    <row r="108" spans="1:5" x14ac:dyDescent="0.75">
      <c r="A108" t="s">
        <v>1216</v>
      </c>
      <c r="B108" t="s">
        <v>1215</v>
      </c>
      <c r="C108" t="s">
        <v>1214</v>
      </c>
      <c r="D108" t="s">
        <v>1213</v>
      </c>
      <c r="E108" t="s">
        <v>1212</v>
      </c>
    </row>
    <row r="109" spans="1:5" x14ac:dyDescent="0.75">
      <c r="A109" t="s">
        <v>1211</v>
      </c>
      <c r="B109" t="s">
        <v>1210</v>
      </c>
      <c r="C109" t="s">
        <v>1209</v>
      </c>
      <c r="D109" t="s">
        <v>1208</v>
      </c>
      <c r="E109" t="s">
        <v>1207</v>
      </c>
    </row>
    <row r="110" spans="1:5" x14ac:dyDescent="0.75">
      <c r="A110" t="s">
        <v>1206</v>
      </c>
      <c r="B110" t="s">
        <v>1205</v>
      </c>
      <c r="C110" t="s">
        <v>1204</v>
      </c>
      <c r="D110" t="s">
        <v>1203</v>
      </c>
      <c r="E110" t="s">
        <v>1202</v>
      </c>
    </row>
    <row r="111" spans="1:5" x14ac:dyDescent="0.75">
      <c r="A111" t="s">
        <v>1201</v>
      </c>
      <c r="B111" t="s">
        <v>1200</v>
      </c>
      <c r="C111" t="s">
        <v>1199</v>
      </c>
      <c r="D111" t="s">
        <v>1198</v>
      </c>
      <c r="E111" t="s">
        <v>1197</v>
      </c>
    </row>
    <row r="112" spans="1:5" x14ac:dyDescent="0.75">
      <c r="A112" t="s">
        <v>1196</v>
      </c>
      <c r="B112" t="s">
        <v>1195</v>
      </c>
      <c r="C112" t="s">
        <v>1194</v>
      </c>
      <c r="D112" t="s">
        <v>1193</v>
      </c>
      <c r="E112" t="s">
        <v>1192</v>
      </c>
    </row>
    <row r="113" spans="1:5" x14ac:dyDescent="0.75">
      <c r="A113" t="s">
        <v>1191</v>
      </c>
      <c r="B113" t="s">
        <v>1190</v>
      </c>
      <c r="C113" t="s">
        <v>1189</v>
      </c>
      <c r="D113" t="s">
        <v>1188</v>
      </c>
      <c r="E113" t="s">
        <v>1187</v>
      </c>
    </row>
    <row r="114" spans="1:5" x14ac:dyDescent="0.75">
      <c r="A114" t="s">
        <v>1186</v>
      </c>
      <c r="B114" t="s">
        <v>1185</v>
      </c>
      <c r="C114" t="s">
        <v>1184</v>
      </c>
      <c r="D114" t="s">
        <v>1183</v>
      </c>
      <c r="E114" t="s">
        <v>1182</v>
      </c>
    </row>
    <row r="115" spans="1:5" x14ac:dyDescent="0.75">
      <c r="A115" t="s">
        <v>1181</v>
      </c>
      <c r="B115" t="s">
        <v>1180</v>
      </c>
      <c r="C115" t="s">
        <v>1179</v>
      </c>
      <c r="D115" t="s">
        <v>1178</v>
      </c>
      <c r="E115" t="s">
        <v>1177</v>
      </c>
    </row>
    <row r="116" spans="1:5" x14ac:dyDescent="0.75">
      <c r="A116" t="s">
        <v>1176</v>
      </c>
      <c r="B116" t="s">
        <v>1175</v>
      </c>
      <c r="C116" t="s">
        <v>1174</v>
      </c>
      <c r="D116" t="s">
        <v>1173</v>
      </c>
      <c r="E116" t="s">
        <v>1172</v>
      </c>
    </row>
    <row r="117" spans="1:5" x14ac:dyDescent="0.75">
      <c r="A117" t="s">
        <v>1171</v>
      </c>
      <c r="B117" t="s">
        <v>1170</v>
      </c>
      <c r="C117" t="s">
        <v>1169</v>
      </c>
      <c r="D117" t="s">
        <v>1168</v>
      </c>
      <c r="E117" t="s">
        <v>1167</v>
      </c>
    </row>
    <row r="118" spans="1:5" x14ac:dyDescent="0.75">
      <c r="A118" t="s">
        <v>1166</v>
      </c>
      <c r="B118" t="s">
        <v>1165</v>
      </c>
      <c r="C118" t="s">
        <v>1164</v>
      </c>
      <c r="D118" t="s">
        <v>1163</v>
      </c>
      <c r="E118" t="s">
        <v>1162</v>
      </c>
    </row>
    <row r="119" spans="1:5" x14ac:dyDescent="0.75">
      <c r="A119" t="s">
        <v>1161</v>
      </c>
      <c r="B119" t="s">
        <v>1160</v>
      </c>
      <c r="C119" t="s">
        <v>1159</v>
      </c>
      <c r="D119" t="s">
        <v>1158</v>
      </c>
      <c r="E119" t="s">
        <v>1157</v>
      </c>
    </row>
    <row r="120" spans="1:5" x14ac:dyDescent="0.75">
      <c r="A120" t="s">
        <v>1156</v>
      </c>
      <c r="B120" t="s">
        <v>1155</v>
      </c>
      <c r="C120" t="s">
        <v>1154</v>
      </c>
      <c r="D120" t="s">
        <v>1153</v>
      </c>
      <c r="E120" t="s">
        <v>1152</v>
      </c>
    </row>
    <row r="121" spans="1:5" x14ac:dyDescent="0.75">
      <c r="A121" t="s">
        <v>1151</v>
      </c>
      <c r="B121" t="s">
        <v>1150</v>
      </c>
      <c r="C121" t="s">
        <v>1149</v>
      </c>
      <c r="D121" t="s">
        <v>1148</v>
      </c>
      <c r="E121" t="s">
        <v>1147</v>
      </c>
    </row>
    <row r="122" spans="1:5" x14ac:dyDescent="0.75">
      <c r="A122" t="s">
        <v>1146</v>
      </c>
      <c r="B122" t="s">
        <v>1145</v>
      </c>
      <c r="C122" t="s">
        <v>1144</v>
      </c>
      <c r="D122" t="s">
        <v>1143</v>
      </c>
      <c r="E122" t="s">
        <v>1142</v>
      </c>
    </row>
    <row r="123" spans="1:5" x14ac:dyDescent="0.75">
      <c r="A123" t="s">
        <v>1141</v>
      </c>
      <c r="B123" t="s">
        <v>1140</v>
      </c>
      <c r="C123" t="s">
        <v>1139</v>
      </c>
      <c r="D123" t="s">
        <v>1138</v>
      </c>
      <c r="E123" t="s">
        <v>1137</v>
      </c>
    </row>
    <row r="124" spans="1:5" x14ac:dyDescent="0.75">
      <c r="A124" t="s">
        <v>1136</v>
      </c>
      <c r="B124" t="s">
        <v>1135</v>
      </c>
      <c r="C124" t="s">
        <v>1134</v>
      </c>
      <c r="D124" t="s">
        <v>1133</v>
      </c>
      <c r="E124" t="s">
        <v>1132</v>
      </c>
    </row>
    <row r="125" spans="1:5" x14ac:dyDescent="0.75">
      <c r="A125" t="s">
        <v>1131</v>
      </c>
      <c r="B125" t="s">
        <v>1130</v>
      </c>
      <c r="C125" t="s">
        <v>1129</v>
      </c>
      <c r="D125" t="s">
        <v>1128</v>
      </c>
      <c r="E125" t="s">
        <v>1127</v>
      </c>
    </row>
    <row r="126" spans="1:5" x14ac:dyDescent="0.75">
      <c r="A126" t="s">
        <v>1126</v>
      </c>
      <c r="B126" t="s">
        <v>1125</v>
      </c>
      <c r="C126" t="s">
        <v>1124</v>
      </c>
      <c r="D126" t="s">
        <v>1123</v>
      </c>
      <c r="E126" t="s">
        <v>1122</v>
      </c>
    </row>
    <row r="127" spans="1:5" x14ac:dyDescent="0.75">
      <c r="A127" t="s">
        <v>1121</v>
      </c>
      <c r="B127" t="s">
        <v>1120</v>
      </c>
      <c r="C127" t="s">
        <v>1119</v>
      </c>
      <c r="D127" t="s">
        <v>1118</v>
      </c>
      <c r="E127" t="s">
        <v>1117</v>
      </c>
    </row>
    <row r="128" spans="1:5" x14ac:dyDescent="0.75">
      <c r="A128" t="s">
        <v>1116</v>
      </c>
      <c r="B128" t="s">
        <v>1115</v>
      </c>
      <c r="C128" t="s">
        <v>1114</v>
      </c>
      <c r="D128" t="s">
        <v>1113</v>
      </c>
      <c r="E128" t="s">
        <v>1112</v>
      </c>
    </row>
    <row r="129" spans="1:5" x14ac:dyDescent="0.75">
      <c r="A129" t="s">
        <v>1111</v>
      </c>
      <c r="B129" t="s">
        <v>1110</v>
      </c>
      <c r="C129" t="s">
        <v>1109</v>
      </c>
      <c r="D129" t="s">
        <v>1108</v>
      </c>
      <c r="E129" t="s">
        <v>1107</v>
      </c>
    </row>
    <row r="130" spans="1:5" x14ac:dyDescent="0.75">
      <c r="A130" t="s">
        <v>1106</v>
      </c>
      <c r="B130" t="s">
        <v>1105</v>
      </c>
      <c r="C130" t="s">
        <v>1104</v>
      </c>
      <c r="D130" t="s">
        <v>1103</v>
      </c>
      <c r="E130" t="s">
        <v>1102</v>
      </c>
    </row>
    <row r="131" spans="1:5" x14ac:dyDescent="0.75">
      <c r="A131" t="s">
        <v>1101</v>
      </c>
      <c r="B131" t="s">
        <v>1100</v>
      </c>
      <c r="C131" t="s">
        <v>1095</v>
      </c>
      <c r="D131" t="s">
        <v>1099</v>
      </c>
      <c r="E131" t="s">
        <v>1098</v>
      </c>
    </row>
    <row r="132" spans="1:5" x14ac:dyDescent="0.75">
      <c r="A132" t="s">
        <v>1097</v>
      </c>
      <c r="B132" t="s">
        <v>1096</v>
      </c>
      <c r="C132" t="s">
        <v>1095</v>
      </c>
      <c r="D132" t="s">
        <v>1094</v>
      </c>
      <c r="E132" t="s">
        <v>1093</v>
      </c>
    </row>
    <row r="133" spans="1:5" x14ac:dyDescent="0.75">
      <c r="A133" t="s">
        <v>1092</v>
      </c>
      <c r="B133" t="s">
        <v>1091</v>
      </c>
      <c r="C133" t="s">
        <v>1090</v>
      </c>
      <c r="D133" t="s">
        <v>1089</v>
      </c>
      <c r="E133" t="s">
        <v>1088</v>
      </c>
    </row>
    <row r="134" spans="1:5" x14ac:dyDescent="0.75">
      <c r="A134" t="s">
        <v>1087</v>
      </c>
      <c r="B134" t="s">
        <v>1086</v>
      </c>
      <c r="C134" t="s">
        <v>1085</v>
      </c>
      <c r="D134" t="s">
        <v>1084</v>
      </c>
      <c r="E134" t="s">
        <v>1083</v>
      </c>
    </row>
    <row r="135" spans="1:5" x14ac:dyDescent="0.75">
      <c r="A135" t="s">
        <v>1082</v>
      </c>
      <c r="B135" t="s">
        <v>1081</v>
      </c>
      <c r="C135" t="s">
        <v>1080</v>
      </c>
      <c r="D135" t="s">
        <v>1079</v>
      </c>
      <c r="E135" t="s">
        <v>1078</v>
      </c>
    </row>
    <row r="136" spans="1:5" x14ac:dyDescent="0.75">
      <c r="A136" t="s">
        <v>1077</v>
      </c>
      <c r="B136" t="s">
        <v>1076</v>
      </c>
      <c r="C136" t="s">
        <v>1024</v>
      </c>
      <c r="D136" t="s">
        <v>1075</v>
      </c>
      <c r="E136" t="s">
        <v>1074</v>
      </c>
    </row>
    <row r="137" spans="1:5" x14ac:dyDescent="0.75">
      <c r="A137" t="s">
        <v>1073</v>
      </c>
      <c r="B137" t="s">
        <v>1072</v>
      </c>
      <c r="C137" t="s">
        <v>1071</v>
      </c>
      <c r="D137" t="s">
        <v>1070</v>
      </c>
      <c r="E137" t="s">
        <v>1069</v>
      </c>
    </row>
    <row r="138" spans="1:5" x14ac:dyDescent="0.75">
      <c r="A138" t="s">
        <v>1068</v>
      </c>
      <c r="B138" t="s">
        <v>1067</v>
      </c>
      <c r="C138" t="s">
        <v>1062</v>
      </c>
      <c r="D138" t="s">
        <v>1066</v>
      </c>
      <c r="E138" t="s">
        <v>1065</v>
      </c>
    </row>
    <row r="139" spans="1:5" x14ac:dyDescent="0.75">
      <c r="A139" t="s">
        <v>1064</v>
      </c>
      <c r="B139" t="s">
        <v>1063</v>
      </c>
      <c r="C139" t="s">
        <v>1062</v>
      </c>
      <c r="D139" t="s">
        <v>1061</v>
      </c>
      <c r="E139" t="s">
        <v>1060</v>
      </c>
    </row>
    <row r="140" spans="1:5" x14ac:dyDescent="0.75">
      <c r="A140" t="s">
        <v>1059</v>
      </c>
      <c r="B140" t="s">
        <v>1058</v>
      </c>
      <c r="C140" t="s">
        <v>1057</v>
      </c>
      <c r="D140" t="s">
        <v>1056</v>
      </c>
      <c r="E140" t="s">
        <v>1055</v>
      </c>
    </row>
    <row r="141" spans="1:5" x14ac:dyDescent="0.75">
      <c r="A141" t="s">
        <v>1054</v>
      </c>
      <c r="B141" t="s">
        <v>1053</v>
      </c>
      <c r="C141" t="s">
        <v>1052</v>
      </c>
      <c r="D141" t="s">
        <v>1051</v>
      </c>
      <c r="E141" t="s">
        <v>1050</v>
      </c>
    </row>
    <row r="142" spans="1:5" x14ac:dyDescent="0.75">
      <c r="A142" t="s">
        <v>1049</v>
      </c>
      <c r="B142" t="s">
        <v>1048</v>
      </c>
      <c r="C142" t="s">
        <v>1047</v>
      </c>
      <c r="D142" t="s">
        <v>1046</v>
      </c>
      <c r="E142" t="s">
        <v>1045</v>
      </c>
    </row>
    <row r="143" spans="1:5" x14ac:dyDescent="0.75">
      <c r="A143" t="s">
        <v>1044</v>
      </c>
      <c r="B143" t="s">
        <v>1043</v>
      </c>
      <c r="C143" t="s">
        <v>1042</v>
      </c>
      <c r="D143" t="s">
        <v>1041</v>
      </c>
      <c r="E143" t="s">
        <v>1040</v>
      </c>
    </row>
    <row r="144" spans="1:5" x14ac:dyDescent="0.75">
      <c r="A144" t="s">
        <v>1039</v>
      </c>
      <c r="B144" t="s">
        <v>1038</v>
      </c>
      <c r="C144" t="s">
        <v>1037</v>
      </c>
      <c r="D144" t="s">
        <v>1036</v>
      </c>
      <c r="E144" t="s">
        <v>1035</v>
      </c>
    </row>
    <row r="145" spans="1:5" x14ac:dyDescent="0.75">
      <c r="A145" t="s">
        <v>1034</v>
      </c>
      <c r="B145" t="s">
        <v>1033</v>
      </c>
      <c r="C145" t="s">
        <v>1032</v>
      </c>
      <c r="D145" t="s">
        <v>1031</v>
      </c>
      <c r="E145" t="s">
        <v>1022</v>
      </c>
    </row>
    <row r="146" spans="1:5" x14ac:dyDescent="0.75">
      <c r="A146" t="s">
        <v>1030</v>
      </c>
      <c r="B146" t="s">
        <v>1029</v>
      </c>
      <c r="C146" t="s">
        <v>1028</v>
      </c>
      <c r="D146" t="s">
        <v>1027</v>
      </c>
      <c r="E146" t="s">
        <v>1022</v>
      </c>
    </row>
    <row r="147" spans="1:5" ht="295" x14ac:dyDescent="0.75">
      <c r="A147" s="13" t="s">
        <v>1026</v>
      </c>
      <c r="B147" t="s">
        <v>1025</v>
      </c>
      <c r="C147" t="s">
        <v>1024</v>
      </c>
      <c r="D147" t="s">
        <v>1023</v>
      </c>
      <c r="E147" t="s">
        <v>1022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cleaned</vt:lpstr>
      <vt:lpstr>review_262295_included_csv_2023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 Jingxin</dc:creator>
  <cp:lastModifiedBy>Lei, Jingxin</cp:lastModifiedBy>
  <dcterms:created xsi:type="dcterms:W3CDTF">2024-03-08T02:02:38Z</dcterms:created>
  <dcterms:modified xsi:type="dcterms:W3CDTF">2024-03-08T02:04:33Z</dcterms:modified>
</cp:coreProperties>
</file>