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b31803bcd149a96/Manuscripts/Rapid-ddPCR_2023/Preprint/"/>
    </mc:Choice>
  </mc:AlternateContent>
  <xr:revisionPtr revIDLastSave="6" documentId="13_ncr:1_{6FB64C5A-34FF-E34B-BBA1-25CF30BA4FB5}" xr6:coauthVersionLast="47" xr6:coauthVersionMax="47" xr10:uidLastSave="{3C6914AE-2A2F-D94F-AC9F-9FE16DE2FAC4}"/>
  <bookViews>
    <workbookView xWindow="6760" yWindow="1500" windowWidth="34200" windowHeight="20260" xr2:uid="{4CCE702D-C511-554A-8765-B34F0FEFFF3E}"/>
  </bookViews>
  <sheets>
    <sheet name="Suppl Tbl 1" sheetId="1" r:id="rId1"/>
    <sheet name="Suppl Tbl 2" sheetId="2" r:id="rId2"/>
    <sheet name="Suppl Tbl 3" sheetId="3" r:id="rId3"/>
    <sheet name="Suppl Tbl 4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8" i="4" l="1"/>
  <c r="S38" i="4"/>
  <c r="R38" i="4"/>
  <c r="P38" i="4"/>
  <c r="O38" i="4"/>
  <c r="N38" i="4"/>
  <c r="T37" i="4"/>
  <c r="S37" i="4"/>
  <c r="R37" i="4"/>
  <c r="P37" i="4"/>
  <c r="O37" i="4"/>
  <c r="N37" i="4"/>
  <c r="T36" i="4"/>
  <c r="S36" i="4"/>
  <c r="R36" i="4"/>
  <c r="P36" i="4"/>
  <c r="O36" i="4"/>
  <c r="N36" i="4"/>
  <c r="T35" i="4"/>
  <c r="S35" i="4"/>
  <c r="R35" i="4"/>
  <c r="P35" i="4"/>
  <c r="O35" i="4"/>
  <c r="N35" i="4"/>
  <c r="T30" i="4"/>
  <c r="S30" i="4"/>
  <c r="R30" i="4"/>
  <c r="P30" i="4"/>
  <c r="O30" i="4"/>
  <c r="N30" i="4"/>
  <c r="T29" i="4"/>
  <c r="S29" i="4"/>
  <c r="R29" i="4"/>
  <c r="P29" i="4"/>
  <c r="O29" i="4"/>
  <c r="N29" i="4"/>
  <c r="T28" i="4"/>
  <c r="S28" i="4"/>
  <c r="R28" i="4"/>
  <c r="P28" i="4"/>
  <c r="O28" i="4"/>
  <c r="N28" i="4"/>
  <c r="P27" i="4"/>
  <c r="O27" i="4"/>
  <c r="N27" i="4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</calcChain>
</file>

<file path=xl/sharedStrings.xml><?xml version="1.0" encoding="utf-8"?>
<sst xmlns="http://schemas.openxmlformats.org/spreadsheetml/2006/main" count="569" uniqueCount="235">
  <si>
    <t>ddPCR Assay Name</t>
  </si>
  <si>
    <t>Amplicon Size</t>
  </si>
  <si>
    <t>Target Mutation Coordinates (hg38)</t>
  </si>
  <si>
    <t>Mutation</t>
  </si>
  <si>
    <t>Amplicon Coordinates (hg38)</t>
  </si>
  <si>
    <t>Primer Direction</t>
  </si>
  <si>
    <t>Primer Sequence</t>
  </si>
  <si>
    <t xml:space="preserve"> Primer Tm (C)</t>
  </si>
  <si>
    <t>IDH1 R132H</t>
  </si>
  <si>
    <t>chr2:208,248,388</t>
  </si>
  <si>
    <t>G&gt;A</t>
  </si>
  <si>
    <t>chr2:208248355-208248425</t>
  </si>
  <si>
    <t>Forward</t>
  </si>
  <si>
    <t>CTTGTGAGTGGATGGGTAAAACCTA</t>
  </si>
  <si>
    <t>Reverse</t>
  </si>
  <si>
    <t>CCAACATGACTTACTTGATCCCCATA</t>
  </si>
  <si>
    <t>BRAF V600E</t>
  </si>
  <si>
    <t>chr7:140,753,336</t>
  </si>
  <si>
    <t>T&gt;A</t>
  </si>
  <si>
    <t>chr7:140753291-140753422</t>
  </si>
  <si>
    <t>CCAGACAACTGTTCAAACTGATGGG</t>
  </si>
  <si>
    <t>ACTGTTTTCCTTTACTTACTACACCTCAGA</t>
  </si>
  <si>
    <r>
      <t xml:space="preserve">Supplementary Table 1b. </t>
    </r>
    <r>
      <rPr>
        <sz val="12"/>
        <color theme="1"/>
        <rFont val="Arial"/>
        <family val="2"/>
      </rPr>
      <t>ddPCR assay probes</t>
    </r>
  </si>
  <si>
    <t xml:space="preserve"> Target Genotype</t>
  </si>
  <si>
    <t>Fluorophore / Quencher</t>
  </si>
  <si>
    <t>Probe Sequence (5'-&gt;3')</t>
  </si>
  <si>
    <t>Probe Match Tm (C)</t>
  </si>
  <si>
    <t>Probe Mismatch Tm (C)</t>
  </si>
  <si>
    <t>Non-Mutant</t>
  </si>
  <si>
    <t>5' HEX / 3' Iowa Black</t>
  </si>
  <si>
    <t>TG+A+C+GA+C+CTATG</t>
  </si>
  <si>
    <t>Mutant</t>
  </si>
  <si>
    <t>5' FAM / 3' Iowa Black</t>
  </si>
  <si>
    <t>TG+A+T+GA+C+CTA+TG</t>
  </si>
  <si>
    <t>AGCTA+C+AG+T+G+AAAT</t>
  </si>
  <si>
    <t>AGCTA+C+AG+A+G+AAAT</t>
  </si>
  <si>
    <t>+ indicates PrimeTime locked nucleic acids (IDT)</t>
  </si>
  <si>
    <r>
      <rPr>
        <b/>
        <sz val="12"/>
        <color rgb="FF000000"/>
        <rFont val="Arial"/>
        <family val="2"/>
      </rPr>
      <t>Supplementary Table 2.</t>
    </r>
    <r>
      <rPr>
        <sz val="12"/>
        <color rgb="FF000000"/>
        <rFont val="Arial"/>
        <family val="2"/>
      </rPr>
      <t xml:space="preserve"> Laboratory tissue-to-result UR-ddPCR on IDH1 R132H mutant tumor</t>
    </r>
  </si>
  <si>
    <t>Samples in Parallel</t>
  </si>
  <si>
    <t xml:space="preserve">Experiment # </t>
  </si>
  <si>
    <t>Replicate #</t>
  </si>
  <si>
    <t>IDH R123H DNA Percentage Measured by Tissue-to-Result UR ddPCR (%)</t>
  </si>
  <si>
    <t>IDH R123H DNA Percentage Measured by Standard ddPCR (%)</t>
  </si>
  <si>
    <t>Measured IDH R123H DNA Percentage Difference (%)</t>
  </si>
  <si>
    <t>Poisson Difference of Means Test p-value</t>
  </si>
  <si>
    <t>*Samples with a significant difference are bolded</t>
  </si>
  <si>
    <t>Cart 1: Tissue Processing Table</t>
  </si>
  <si>
    <t>Item</t>
  </si>
  <si>
    <t>Manufacturer</t>
  </si>
  <si>
    <t>Catalog #</t>
  </si>
  <si>
    <t># of items</t>
  </si>
  <si>
    <t>Cart (24" X 24")</t>
  </si>
  <si>
    <t>DuraSteel</t>
  </si>
  <si>
    <t>SS-DR2424H</t>
  </si>
  <si>
    <t>1.5 mL DNA lobind tubes</t>
  </si>
  <si>
    <t>Eppendorf</t>
  </si>
  <si>
    <t>1 bag (50 tubes)</t>
  </si>
  <si>
    <t>1.5/2 mL tube holder</t>
  </si>
  <si>
    <t>Chang Bioscience</t>
  </si>
  <si>
    <t>MiniR1D5ML</t>
  </si>
  <si>
    <t>Dry bath</t>
  </si>
  <si>
    <t>Fisherbrand</t>
  </si>
  <si>
    <t>14-955-218</t>
  </si>
  <si>
    <t>2 mL dry bath adaptor</t>
  </si>
  <si>
    <t>14-955-225</t>
  </si>
  <si>
    <t>LSE mini microcentrifuge</t>
  </si>
  <si>
    <t>Corning</t>
  </si>
  <si>
    <t>Disposable foreceps</t>
  </si>
  <si>
    <t xml:space="preserve">TWD Scientific LLC </t>
  </si>
  <si>
    <t>DF8988PS</t>
  </si>
  <si>
    <t>1 box (100 forceps)</t>
  </si>
  <si>
    <t>Timer</t>
  </si>
  <si>
    <t>LinkDM</t>
  </si>
  <si>
    <t>LinkDm-E6-NEW</t>
  </si>
  <si>
    <t>Waste basket</t>
  </si>
  <si>
    <t>Bel-Art</t>
  </si>
  <si>
    <t>F131930500</t>
  </si>
  <si>
    <t>Kimwipes</t>
  </si>
  <si>
    <t>Kimberly-Clark Professional</t>
  </si>
  <si>
    <t>1 box</t>
  </si>
  <si>
    <t>Gloves</t>
  </si>
  <si>
    <t>Ansell</t>
  </si>
  <si>
    <t>TissueLyser LT</t>
  </si>
  <si>
    <t>Qiagen</t>
  </si>
  <si>
    <t>TissueLyser 12-tube adaptor</t>
  </si>
  <si>
    <t>Power strip</t>
  </si>
  <si>
    <t>GE</t>
  </si>
  <si>
    <t>Cart 2: Pre-PCR and Droplet Reader Table</t>
  </si>
  <si>
    <t>Cart (60" X 30")</t>
  </si>
  <si>
    <t>SS-DR3060H</t>
  </si>
  <si>
    <t>Hot plate</t>
  </si>
  <si>
    <t>SP88854200</t>
  </si>
  <si>
    <t>1 L Beaker</t>
  </si>
  <si>
    <t>DWK Life Sciences</t>
  </si>
  <si>
    <t>14000P1000</t>
  </si>
  <si>
    <t>100 mL beaker</t>
  </si>
  <si>
    <t>1000-100</t>
  </si>
  <si>
    <t>Stir bars</t>
  </si>
  <si>
    <t>FisherBrand</t>
  </si>
  <si>
    <t>14-513-51SIX</t>
  </si>
  <si>
    <t>Thermometer</t>
  </si>
  <si>
    <t>B60800-2500</t>
  </si>
  <si>
    <t>Thermometer holder</t>
  </si>
  <si>
    <t>CAPPEC</t>
  </si>
  <si>
    <t>SIC01</t>
  </si>
  <si>
    <t>Capillary</t>
  </si>
  <si>
    <t>Ziggy's Wires and Tubes</t>
  </si>
  <si>
    <t>See Methods for specification</t>
  </si>
  <si>
    <t>10/OR Case</t>
  </si>
  <si>
    <t>Silicone Caps</t>
  </si>
  <si>
    <t>McMaster-Carr</t>
  </si>
  <si>
    <t>659177 (pre-cut, see Methods)</t>
  </si>
  <si>
    <t>20/OR Case</t>
  </si>
  <si>
    <t>ddPCR droplet Oil</t>
  </si>
  <si>
    <t>BioRad</t>
  </si>
  <si>
    <t>1 box (10 X 7 mL bottles)</t>
  </si>
  <si>
    <t>DG8 cartidge stock</t>
  </si>
  <si>
    <t>1 box (24 cartidges)</t>
  </si>
  <si>
    <t>DG8 cartidge holder</t>
  </si>
  <si>
    <t>DG8 gasket stock</t>
  </si>
  <si>
    <t>1 bag (24 gaskets)</t>
  </si>
  <si>
    <t>200 uL pipette</t>
  </si>
  <si>
    <t>10 uL pipette</t>
  </si>
  <si>
    <t>Rainin</t>
  </si>
  <si>
    <t>20 uL multichannel pipette</t>
  </si>
  <si>
    <t>200 uL pipette tips</t>
  </si>
  <si>
    <t>20 uL pipette tips</t>
  </si>
  <si>
    <t>20 uL pipette tip box</t>
  </si>
  <si>
    <t>Capillary PCR holder</t>
  </si>
  <si>
    <t xml:space="preserve">Custom made </t>
  </si>
  <si>
    <t>N/A</t>
  </si>
  <si>
    <t>QX200 Droplet Generator</t>
  </si>
  <si>
    <t>PCR Tube Holder</t>
  </si>
  <si>
    <t>03-448-20</t>
  </si>
  <si>
    <t>2 boxes</t>
  </si>
  <si>
    <t>PCR Tracker Table</t>
  </si>
  <si>
    <t>5/OR Case</t>
  </si>
  <si>
    <t>Laptop Computer</t>
  </si>
  <si>
    <t>Lenovo</t>
  </si>
  <si>
    <t>20X4S6JJ00</t>
  </si>
  <si>
    <t>QX 200 ddPCR Droplet Reader</t>
  </si>
  <si>
    <t>Cart 3: Post-PCR Table</t>
  </si>
  <si>
    <t>Cart (24" X 18")</t>
  </si>
  <si>
    <t>SS-DR2418H</t>
  </si>
  <si>
    <t>96-well ddPCR plate stock</t>
  </si>
  <si>
    <t>1 box (25 plates)</t>
  </si>
  <si>
    <t>Other Supplies</t>
  </si>
  <si>
    <t>Mini Refrigerator</t>
  </si>
  <si>
    <t>Black + Decker</t>
  </si>
  <si>
    <t>BCRK17B</t>
  </si>
  <si>
    <r>
      <rPr>
        <b/>
        <sz val="12"/>
        <color rgb="FF000000"/>
        <rFont val="Arial"/>
        <family val="2"/>
      </rPr>
      <t>Supplementary Table 4.</t>
    </r>
    <r>
      <rPr>
        <sz val="12"/>
        <color rgb="FF000000"/>
        <rFont val="Arial"/>
        <family val="2"/>
      </rPr>
      <t xml:space="preserve"> Intraoperative cases</t>
    </r>
  </si>
  <si>
    <t>Case Information</t>
  </si>
  <si>
    <t>Sample Information</t>
  </si>
  <si>
    <t>Case Number</t>
  </si>
  <si>
    <t>ddPCR Assay Target</t>
  </si>
  <si>
    <t>Clinical methylation assay classification</t>
  </si>
  <si>
    <t>Target gene copy number change detected by methylation profiling?</t>
  </si>
  <si>
    <t xml:space="preserve">Sample </t>
  </si>
  <si>
    <t>Sample Anatomical Location</t>
  </si>
  <si>
    <t>Sample Location (Core/Margin)</t>
  </si>
  <si>
    <t>H&amp;E Staining 
Estimated Tumor Cell %</t>
  </si>
  <si>
    <t>IDH1 R132H Staining Estimated Tumor Cell %</t>
  </si>
  <si>
    <t>NIO Total Cellularity (cells/mm²)</t>
  </si>
  <si>
    <t>Std ddPCR Tumor Cell %</t>
  </si>
  <si>
    <t>Std ddPCR Tumor Cell % Upper CI</t>
  </si>
  <si>
    <t>Std ddPCR Tumor Cell % Lower CI</t>
  </si>
  <si>
    <t>UR ddPCR Tumor Cell %</t>
  </si>
  <si>
    <t>UR ddPCR Tumor Cell % Upper CI</t>
  </si>
  <si>
    <t>UR ddPCR Tumor Cell % Lower CI</t>
  </si>
  <si>
    <t>Estimated Tumor Cellularity (cells/mm²)
[UR ddPCR Tumor Cell %] x [NIO Total Celluarity]</t>
  </si>
  <si>
    <t>Estimated Tumor Cellularity (cells/mm²) Upper CI
[UR ddPCR Tumor Cell Upper CI %] x [NIO Total Celluarity]</t>
  </si>
  <si>
    <t>Estimated Tumor Cellularity (cells/mm²) Lower CI
[UR ddPCR Tumor Cell Lower CI %] x [NIO Total Celluarity]</t>
  </si>
  <si>
    <t xml:space="preserve"> Astrocytoma, IDH-mutant, CNS WHO grade 3</t>
  </si>
  <si>
    <t>Frontal Left</t>
  </si>
  <si>
    <t>Methylation Class IDH glioma, subclass high grade astrocytoma</t>
  </si>
  <si>
    <t>IDH1 R132H 28.9% (57.8%)</t>
  </si>
  <si>
    <t>No</t>
  </si>
  <si>
    <t>a</t>
  </si>
  <si>
    <t>Core</t>
  </si>
  <si>
    <t>-</t>
  </si>
  <si>
    <t>b</t>
  </si>
  <si>
    <t>Margin</t>
  </si>
  <si>
    <t>c</t>
  </si>
  <si>
    <t>d</t>
  </si>
  <si>
    <t xml:space="preserve"> Astrocytoma, CNS WHO grade 2</t>
  </si>
  <si>
    <t xml:space="preserve"> Methylation Class IDH glioma, subclass astrocytoma</t>
  </si>
  <si>
    <t>IDH1 R132H 36.1% (72.2%)</t>
  </si>
  <si>
    <t>0-5</t>
  </si>
  <si>
    <t xml:space="preserve"> Oligodendroglioma, IDH-mutant, CNS WHO grade 2</t>
  </si>
  <si>
    <t>Frontal Right</t>
  </si>
  <si>
    <t>Methylation Class IDH glioma, subclass 1p/19q codeleted oligodendroglioma</t>
  </si>
  <si>
    <t>IDH1 R132H 38.8% (77.6%)</t>
  </si>
  <si>
    <t>d*</t>
  </si>
  <si>
    <t>Glioblastoma, IDH-wildtype, CNS WHO Grade 4,</t>
  </si>
  <si>
    <t>Methylation Class glioblastoma, IDH wildtype, subclass RTK II</t>
  </si>
  <si>
    <t>None Found</t>
  </si>
  <si>
    <t>Astrocytoma, IDH-mutant, CNS WHO Grade 2</t>
  </si>
  <si>
    <t>Methylation Class IDH glioma, subclass astrocytoma</t>
  </si>
  <si>
    <t>IDH1 R132H 29.3% (58.6%)</t>
  </si>
  <si>
    <t>40-50</t>
  </si>
  <si>
    <t>Recurrent/residual IDH-mutant astrocytoma</t>
  </si>
  <si>
    <t xml:space="preserve"> Methylation Class IDH glioma, subclass high grade astrocytoma</t>
  </si>
  <si>
    <t>IDH1 R132H 32.3% (64.6%)</t>
  </si>
  <si>
    <t>Oligodendroglioma, CNS WHO Grade 3</t>
  </si>
  <si>
    <t>Parietal Right</t>
  </si>
  <si>
    <t xml:space="preserve"> Methylation Class IDH glioma, subclass 1p/19q codeleted oligodendroglioma</t>
  </si>
  <si>
    <t>IDH2 R172M 75.3% (85.9%)</t>
  </si>
  <si>
    <t>IDH2 hemizygous loss</t>
  </si>
  <si>
    <t>Astrocytoma, IDH-mutant, CNS WHO grade 2</t>
  </si>
  <si>
    <t>IDH1 R132H 44.5% (89.0%)</t>
  </si>
  <si>
    <t>Oligodendroglioma, CNS WHO grade 2</t>
  </si>
  <si>
    <t>IDH1 R132H 33.8% (67.6%)</t>
  </si>
  <si>
    <t xml:space="preserve">    Astrocytoma, IDH-mutant, CNS WHO Grade 2</t>
  </si>
  <si>
    <t>Temporal Right</t>
  </si>
  <si>
    <t>Astrocytoma, IDH-mutant (confirmed via oncomine focus)</t>
  </si>
  <si>
    <t xml:space="preserve">Temporal Right	</t>
  </si>
  <si>
    <t>Oligodendroglioma, IDH-mutant, CNS WHO grade 3</t>
  </si>
  <si>
    <t>Parietal Left</t>
  </si>
  <si>
    <t>IDH1 R132H 38.2% (76.4%)</t>
  </si>
  <si>
    <t xml:space="preserve">IDH1 R132H 39.6% (79.2%)	</t>
  </si>
  <si>
    <t>Plemorphic xanthoastrocytoma, CNS WHO grade 2, BRAF V600E positive 
(confirmed via immunohistochemistry of prior resection)</t>
  </si>
  <si>
    <t>Temporal Left</t>
  </si>
  <si>
    <t>◊</t>
  </si>
  <si>
    <t>Not applicable</t>
  </si>
  <si>
    <t>Data not available</t>
  </si>
  <si>
    <t>Data pending pathology report</t>
  </si>
  <si>
    <t>*</t>
  </si>
  <si>
    <t>Sample removed from analysis due to &lt; 100 total positive droplets (not shown on MRI sample mapping)</t>
  </si>
  <si>
    <t>Clinical genome sequencing Mutation VAF % (Tumor Cell %)</t>
  </si>
  <si>
    <t>Primary tumor location in cerebral cortex</t>
  </si>
  <si>
    <t>Clinical pathology histological diagnosis</t>
  </si>
  <si>
    <t>Tissue-to-Result UR ddPCR Time (min:s)</t>
  </si>
  <si>
    <t>IDH1 R132H 8.1% (16.1%),
matches UR-ddPCR sample d</t>
  </si>
  <si>
    <r>
      <rPr>
        <b/>
        <sz val="12"/>
        <color rgb="FF000000"/>
        <rFont val="Arial"/>
        <family val="2"/>
      </rPr>
      <t>Supplementary Table 3.</t>
    </r>
    <r>
      <rPr>
        <sz val="12"/>
        <color rgb="FF000000"/>
        <rFont val="Arial"/>
        <family val="2"/>
      </rPr>
      <t xml:space="preserve"> Items required for intraoperative tissue-to-result UR-ddPCR</t>
    </r>
  </si>
  <si>
    <r>
      <t xml:space="preserve">Supplementary Table 1a. </t>
    </r>
    <r>
      <rPr>
        <sz val="12"/>
        <color theme="1"/>
        <rFont val="Arial"/>
        <family val="2"/>
      </rPr>
      <t>ddPCR assay primer</t>
    </r>
    <r>
      <rPr>
        <b/>
        <sz val="12"/>
        <color theme="1"/>
        <rFont val="Arial"/>
        <family val="2"/>
      </rPr>
      <t>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</si>
</sst>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[$]hh:mm;@" x16r2:formatCode16="[$-en-AI,1]hh:mm;@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Calibri"/>
      <family val="2"/>
    </font>
    <font>
      <sz val="12"/>
      <color rgb="FF090909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14999847407452621"/>
        <bgColor rgb="FF000000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164" fontId="7" fillId="0" borderId="1" xfId="0" applyNumberFormat="1" applyFont="1" applyBorder="1" applyAlignment="1">
      <alignment horizontal="center"/>
    </xf>
    <xf numFmtId="49" fontId="7" fillId="0" borderId="0" xfId="0" quotePrefix="1" applyNumberFormat="1" applyFont="1" applyAlignment="1">
      <alignment horizontal="left"/>
    </xf>
    <xf numFmtId="0" fontId="1" fillId="0" borderId="0" xfId="0" applyFont="1"/>
    <xf numFmtId="0" fontId="9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65" fontId="2" fillId="0" borderId="11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1" fontId="12" fillId="0" borderId="19" xfId="0" applyNumberFormat="1" applyFont="1" applyBorder="1" applyAlignment="1">
      <alignment horizontal="center" vertical="center" wrapText="1"/>
    </xf>
    <xf numFmtId="164" fontId="12" fillId="0" borderId="19" xfId="0" applyNumberFormat="1" applyFont="1" applyBorder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2" fontId="12" fillId="0" borderId="19" xfId="0" applyNumberFormat="1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1" fontId="12" fillId="0" borderId="27" xfId="0" applyNumberFormat="1" applyFont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1" fontId="12" fillId="0" borderId="28" xfId="0" applyNumberFormat="1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66" fontId="12" fillId="0" borderId="0" xfId="0" applyNumberFormat="1" applyFont="1" applyAlignment="1">
      <alignment horizontal="center" vertical="center" wrapText="1"/>
    </xf>
    <xf numFmtId="166" fontId="12" fillId="0" borderId="19" xfId="0" applyNumberFormat="1" applyFont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166" fontId="1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20" xfId="0" applyFont="1" applyFill="1" applyBorder="1" applyAlignment="1">
      <alignment horizontal="left" vertical="center" wrapText="1"/>
    </xf>
    <xf numFmtId="0" fontId="11" fillId="4" borderId="21" xfId="0" applyFont="1" applyFill="1" applyBorder="1" applyAlignment="1">
      <alignment horizontal="left" vertical="center" wrapText="1"/>
    </xf>
    <xf numFmtId="0" fontId="11" fillId="4" borderId="2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ED95D-4354-F549-AF14-3491E2C08618}">
  <dimension ref="A1:J18"/>
  <sheetViews>
    <sheetView tabSelected="1" workbookViewId="0"/>
  </sheetViews>
  <sheetFormatPr baseColWidth="10" defaultColWidth="11" defaultRowHeight="16" x14ac:dyDescent="0.2"/>
  <cols>
    <col min="1" max="1" width="28" customWidth="1"/>
    <col min="2" max="2" width="22" customWidth="1"/>
    <col min="3" max="3" width="39" customWidth="1"/>
    <col min="4" max="4" width="28.6640625" customWidth="1"/>
    <col min="5" max="5" width="34.83203125" customWidth="1"/>
    <col min="6" max="6" width="35.33203125" customWidth="1"/>
    <col min="7" max="7" width="50" customWidth="1"/>
    <col min="8" max="8" width="39.5" customWidth="1"/>
    <col min="9" max="9" width="33.33203125" customWidth="1"/>
  </cols>
  <sheetData>
    <row r="1" spans="1:10" x14ac:dyDescent="0.2">
      <c r="A1" s="48" t="s">
        <v>234</v>
      </c>
      <c r="B1" s="49"/>
      <c r="C1" s="49"/>
      <c r="D1" s="49"/>
      <c r="E1" s="49"/>
      <c r="F1" s="49"/>
      <c r="G1" s="17"/>
      <c r="H1" s="17"/>
      <c r="I1" s="17"/>
      <c r="J1" s="17"/>
    </row>
    <row r="2" spans="1:10" x14ac:dyDescent="0.2">
      <c r="A2" s="14"/>
      <c r="B2" s="15"/>
      <c r="C2" s="15"/>
      <c r="D2" s="15"/>
      <c r="E2" s="15"/>
      <c r="F2" s="15"/>
      <c r="G2" s="16"/>
      <c r="H2" s="16"/>
      <c r="I2" s="17"/>
      <c r="J2" s="17"/>
    </row>
    <row r="3" spans="1:10" x14ac:dyDescent="0.2">
      <c r="A3" s="47" t="s">
        <v>0</v>
      </c>
      <c r="B3" s="47" t="s">
        <v>1</v>
      </c>
      <c r="C3" s="47" t="s">
        <v>2</v>
      </c>
      <c r="D3" s="47" t="s">
        <v>3</v>
      </c>
      <c r="E3" s="47" t="s">
        <v>4</v>
      </c>
      <c r="F3" s="47" t="s">
        <v>5</v>
      </c>
      <c r="G3" s="47" t="s">
        <v>6</v>
      </c>
      <c r="H3" s="47" t="s">
        <v>7</v>
      </c>
      <c r="I3" s="13"/>
      <c r="J3" s="13"/>
    </row>
    <row r="4" spans="1:10" x14ac:dyDescent="0.2">
      <c r="A4" s="13" t="s">
        <v>8</v>
      </c>
      <c r="B4" s="13">
        <v>71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>
        <v>65.099999999999994</v>
      </c>
      <c r="I4" s="13"/>
      <c r="J4" s="13"/>
    </row>
    <row r="5" spans="1:10" x14ac:dyDescent="0.2">
      <c r="A5" s="13" t="s">
        <v>8</v>
      </c>
      <c r="B5" s="13">
        <v>71</v>
      </c>
      <c r="C5" s="13" t="s">
        <v>9</v>
      </c>
      <c r="D5" s="13" t="s">
        <v>10</v>
      </c>
      <c r="E5" s="13" t="s">
        <v>11</v>
      </c>
      <c r="F5" s="13" t="s">
        <v>14</v>
      </c>
      <c r="G5" s="13" t="s">
        <v>15</v>
      </c>
      <c r="H5" s="13">
        <v>65.099999999999994</v>
      </c>
      <c r="I5" s="13"/>
      <c r="J5" s="13"/>
    </row>
    <row r="6" spans="1:10" x14ac:dyDescent="0.2">
      <c r="A6" s="13" t="s">
        <v>16</v>
      </c>
      <c r="B6" s="13">
        <v>132</v>
      </c>
      <c r="C6" s="13" t="s">
        <v>17</v>
      </c>
      <c r="D6" s="13" t="s">
        <v>18</v>
      </c>
      <c r="E6" s="13" t="s">
        <v>19</v>
      </c>
      <c r="F6" s="13" t="s">
        <v>12</v>
      </c>
      <c r="G6" s="13" t="s">
        <v>20</v>
      </c>
      <c r="H6" s="19">
        <v>66</v>
      </c>
      <c r="I6" s="13"/>
      <c r="J6" s="13"/>
    </row>
    <row r="7" spans="1:10" x14ac:dyDescent="0.2">
      <c r="A7" s="18" t="s">
        <v>16</v>
      </c>
      <c r="B7" s="18">
        <v>132</v>
      </c>
      <c r="C7" s="20" t="s">
        <v>17</v>
      </c>
      <c r="D7" s="18" t="s">
        <v>18</v>
      </c>
      <c r="E7" s="20" t="s">
        <v>19</v>
      </c>
      <c r="F7" s="18" t="s">
        <v>14</v>
      </c>
      <c r="G7" s="18" t="s">
        <v>21</v>
      </c>
      <c r="H7" s="18">
        <v>61.3</v>
      </c>
      <c r="I7" s="13"/>
      <c r="J7" s="13"/>
    </row>
    <row r="8" spans="1:10" x14ac:dyDescent="0.2">
      <c r="A8" s="13"/>
      <c r="B8" s="13"/>
      <c r="C8" s="13"/>
      <c r="D8" s="13"/>
      <c r="E8" s="13"/>
      <c r="F8" s="13"/>
      <c r="G8" s="13"/>
      <c r="H8" s="13"/>
      <c r="I8" s="13"/>
      <c r="J8" s="21"/>
    </row>
    <row r="9" spans="1:10" x14ac:dyDescent="0.2">
      <c r="A9" s="13"/>
      <c r="B9" s="13"/>
      <c r="C9" s="13"/>
      <c r="D9" s="13"/>
      <c r="E9" s="13"/>
      <c r="F9" s="13"/>
      <c r="G9" s="13"/>
      <c r="H9" s="13"/>
      <c r="I9" s="13"/>
      <c r="J9" s="21"/>
    </row>
    <row r="10" spans="1:10" x14ac:dyDescent="0.2">
      <c r="A10" s="14" t="s">
        <v>22</v>
      </c>
      <c r="B10" s="16"/>
      <c r="C10" s="16"/>
      <c r="D10" s="16"/>
      <c r="E10" s="16"/>
      <c r="F10" s="16"/>
      <c r="G10" s="16"/>
      <c r="H10" s="16"/>
      <c r="I10" s="13"/>
      <c r="J10" s="21"/>
    </row>
    <row r="11" spans="1:10" x14ac:dyDescent="0.2">
      <c r="A11" s="47" t="s">
        <v>0</v>
      </c>
      <c r="B11" s="47" t="s">
        <v>23</v>
      </c>
      <c r="C11" s="47" t="s">
        <v>2</v>
      </c>
      <c r="D11" s="47" t="s">
        <v>3</v>
      </c>
      <c r="E11" s="47" t="s">
        <v>24</v>
      </c>
      <c r="F11" s="47" t="s">
        <v>25</v>
      </c>
      <c r="G11" s="47" t="s">
        <v>26</v>
      </c>
      <c r="H11" s="47" t="s">
        <v>27</v>
      </c>
      <c r="I11" s="13"/>
      <c r="J11" s="21"/>
    </row>
    <row r="12" spans="1:10" x14ac:dyDescent="0.2">
      <c r="A12" s="13" t="s">
        <v>8</v>
      </c>
      <c r="B12" s="13" t="s">
        <v>28</v>
      </c>
      <c r="C12" s="13" t="s">
        <v>9</v>
      </c>
      <c r="D12" s="13" t="s">
        <v>10</v>
      </c>
      <c r="E12" s="13" t="s">
        <v>29</v>
      </c>
      <c r="F12" s="13" t="s">
        <v>30</v>
      </c>
      <c r="G12" s="13">
        <v>65.7</v>
      </c>
      <c r="H12" s="13">
        <v>48.6</v>
      </c>
      <c r="I12" s="13"/>
      <c r="J12" s="21"/>
    </row>
    <row r="13" spans="1:10" x14ac:dyDescent="0.2">
      <c r="A13" s="13" t="s">
        <v>8</v>
      </c>
      <c r="B13" s="13" t="s">
        <v>31</v>
      </c>
      <c r="C13" s="13" t="s">
        <v>9</v>
      </c>
      <c r="D13" s="13" t="s">
        <v>10</v>
      </c>
      <c r="E13" s="13" t="s">
        <v>32</v>
      </c>
      <c r="F13" s="13" t="s">
        <v>33</v>
      </c>
      <c r="G13" s="13">
        <v>65.8</v>
      </c>
      <c r="H13" s="13">
        <v>54.4</v>
      </c>
      <c r="I13" s="13"/>
      <c r="J13" s="21"/>
    </row>
    <row r="14" spans="1:10" x14ac:dyDescent="0.2">
      <c r="A14" s="13" t="s">
        <v>16</v>
      </c>
      <c r="B14" s="13" t="s">
        <v>28</v>
      </c>
      <c r="C14" s="13" t="s">
        <v>17</v>
      </c>
      <c r="D14" s="13" t="s">
        <v>18</v>
      </c>
      <c r="E14" s="13" t="s">
        <v>29</v>
      </c>
      <c r="F14" s="13" t="s">
        <v>34</v>
      </c>
      <c r="G14" s="13">
        <v>65.2</v>
      </c>
      <c r="H14" s="13">
        <v>55.5</v>
      </c>
      <c r="I14" s="13"/>
      <c r="J14" s="21"/>
    </row>
    <row r="15" spans="1:10" x14ac:dyDescent="0.2">
      <c r="A15" s="18" t="s">
        <v>16</v>
      </c>
      <c r="B15" s="18" t="s">
        <v>31</v>
      </c>
      <c r="C15" s="20" t="s">
        <v>17</v>
      </c>
      <c r="D15" s="18" t="s">
        <v>18</v>
      </c>
      <c r="E15" s="18" t="s">
        <v>32</v>
      </c>
      <c r="F15" s="18" t="s">
        <v>35</v>
      </c>
      <c r="G15" s="22">
        <v>63.8</v>
      </c>
      <c r="H15" s="18">
        <v>54.7</v>
      </c>
      <c r="I15" s="13"/>
      <c r="J15" s="21"/>
    </row>
    <row r="16" spans="1:10" x14ac:dyDescent="0.2">
      <c r="A16" s="23" t="s">
        <v>36</v>
      </c>
      <c r="B16" s="13"/>
      <c r="C16" s="13"/>
      <c r="D16" s="13"/>
      <c r="E16" s="13"/>
      <c r="F16" s="13"/>
      <c r="G16" s="13"/>
      <c r="H16" s="13"/>
      <c r="I16" s="13"/>
      <c r="J16" s="21"/>
    </row>
    <row r="17" spans="1:10" x14ac:dyDescent="0.2">
      <c r="A17" s="13"/>
      <c r="B17" s="13"/>
      <c r="D17" s="13"/>
      <c r="E17" s="13"/>
      <c r="F17" s="13"/>
      <c r="G17" s="13"/>
      <c r="H17" s="13"/>
      <c r="I17" s="13"/>
      <c r="J17" s="21"/>
    </row>
    <row r="18" spans="1:10" x14ac:dyDescent="0.2">
      <c r="A18" s="21"/>
      <c r="B18" s="21"/>
      <c r="D18" s="21"/>
      <c r="F18" s="21"/>
      <c r="G18" s="21"/>
      <c r="H18" s="21"/>
      <c r="I18" s="21"/>
      <c r="J18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64E70-78BF-374E-BAD6-035E359DE7AF}">
  <dimension ref="A1:G34"/>
  <sheetViews>
    <sheetView workbookViewId="0"/>
  </sheetViews>
  <sheetFormatPr baseColWidth="10" defaultColWidth="8.83203125" defaultRowHeight="16" x14ac:dyDescent="0.2"/>
  <cols>
    <col min="1" max="1" width="14.5" style="26" customWidth="1"/>
    <col min="2" max="2" width="12.6640625" style="26" customWidth="1"/>
    <col min="3" max="3" width="11.5" style="26" customWidth="1"/>
    <col min="4" max="4" width="34.33203125" style="2" customWidth="1"/>
    <col min="5" max="5" width="32" style="2" customWidth="1"/>
    <col min="6" max="6" width="31" style="2" customWidth="1"/>
    <col min="7" max="7" width="28.33203125" style="26" customWidth="1"/>
    <col min="8" max="16384" width="8.83203125" style="24"/>
  </cols>
  <sheetData>
    <row r="1" spans="1:7" x14ac:dyDescent="0.2">
      <c r="A1" s="1" t="s">
        <v>37</v>
      </c>
      <c r="B1" s="1"/>
      <c r="C1" s="1"/>
      <c r="G1" s="3"/>
    </row>
    <row r="2" spans="1:7" x14ac:dyDescent="0.2">
      <c r="A2" s="1"/>
      <c r="B2" s="1"/>
      <c r="C2" s="1"/>
      <c r="G2" s="3"/>
    </row>
    <row r="3" spans="1:7" ht="51" x14ac:dyDescent="0.2">
      <c r="A3" s="45" t="s">
        <v>38</v>
      </c>
      <c r="B3" s="45" t="s">
        <v>39</v>
      </c>
      <c r="C3" s="45" t="s">
        <v>40</v>
      </c>
      <c r="D3" s="45" t="s">
        <v>41</v>
      </c>
      <c r="E3" s="45" t="s">
        <v>42</v>
      </c>
      <c r="F3" s="45" t="s">
        <v>43</v>
      </c>
      <c r="G3" s="46" t="s">
        <v>44</v>
      </c>
    </row>
    <row r="4" spans="1:7" x14ac:dyDescent="0.2">
      <c r="A4" s="2">
        <v>1</v>
      </c>
      <c r="B4" s="2">
        <v>1</v>
      </c>
      <c r="C4" s="2">
        <v>1</v>
      </c>
      <c r="D4" s="2">
        <v>21.13</v>
      </c>
      <c r="E4" s="4">
        <v>18.93</v>
      </c>
      <c r="F4" s="4">
        <f>D4-E4</f>
        <v>2.1999999999999993</v>
      </c>
      <c r="G4" s="42">
        <v>0.13228312</v>
      </c>
    </row>
    <row r="5" spans="1:7" x14ac:dyDescent="0.2">
      <c r="A5" s="2">
        <v>1</v>
      </c>
      <c r="B5" s="2">
        <v>2</v>
      </c>
      <c r="C5" s="2">
        <v>1</v>
      </c>
      <c r="D5" s="6">
        <v>21.97</v>
      </c>
      <c r="E5" s="4">
        <v>23.05</v>
      </c>
      <c r="F5" s="4">
        <f t="shared" ref="F5:F18" si="0">D5-E5</f>
        <v>-1.0800000000000018</v>
      </c>
      <c r="G5" s="42">
        <v>0.24025389999999999</v>
      </c>
    </row>
    <row r="6" spans="1:7" x14ac:dyDescent="0.2">
      <c r="A6" s="2">
        <v>1</v>
      </c>
      <c r="B6" s="2">
        <v>3</v>
      </c>
      <c r="C6" s="2">
        <v>1</v>
      </c>
      <c r="D6" s="6">
        <v>45.28</v>
      </c>
      <c r="E6" s="4">
        <v>46.44</v>
      </c>
      <c r="F6" s="4">
        <f t="shared" si="0"/>
        <v>-1.1599999999999966</v>
      </c>
      <c r="G6" s="42">
        <v>0.28924021</v>
      </c>
    </row>
    <row r="7" spans="1:7" s="25" customFormat="1" x14ac:dyDescent="0.2">
      <c r="A7" s="7">
        <v>4</v>
      </c>
      <c r="B7" s="7">
        <v>4</v>
      </c>
      <c r="C7" s="7">
        <v>1</v>
      </c>
      <c r="D7" s="8">
        <v>24.93</v>
      </c>
      <c r="E7" s="9">
        <v>28.15</v>
      </c>
      <c r="F7" s="9">
        <f t="shared" si="0"/>
        <v>-3.2199999999999989</v>
      </c>
      <c r="G7" s="43">
        <v>9.0698999999999999E-4</v>
      </c>
    </row>
    <row r="8" spans="1:7" x14ac:dyDescent="0.2">
      <c r="A8" s="2">
        <v>4</v>
      </c>
      <c r="B8" s="2">
        <v>4</v>
      </c>
      <c r="C8" s="2">
        <v>2</v>
      </c>
      <c r="D8" s="6">
        <v>27.09</v>
      </c>
      <c r="E8" s="4">
        <v>27.89</v>
      </c>
      <c r="F8" s="4">
        <f t="shared" si="0"/>
        <v>-0.80000000000000071</v>
      </c>
      <c r="G8" s="42">
        <v>0.1388182</v>
      </c>
    </row>
    <row r="9" spans="1:7" x14ac:dyDescent="0.2">
      <c r="A9" s="2">
        <v>4</v>
      </c>
      <c r="B9" s="2">
        <v>4</v>
      </c>
      <c r="C9" s="2">
        <v>3</v>
      </c>
      <c r="D9" s="6">
        <v>40.130000000000003</v>
      </c>
      <c r="E9" s="4">
        <v>40.56</v>
      </c>
      <c r="F9" s="4">
        <f t="shared" si="0"/>
        <v>-0.42999999999999972</v>
      </c>
      <c r="G9" s="42">
        <v>0.41980456999999999</v>
      </c>
    </row>
    <row r="10" spans="1:7" s="25" customFormat="1" x14ac:dyDescent="0.2">
      <c r="A10" s="7">
        <v>4</v>
      </c>
      <c r="B10" s="7">
        <v>4</v>
      </c>
      <c r="C10" s="7">
        <v>4</v>
      </c>
      <c r="D10" s="8">
        <v>42.77</v>
      </c>
      <c r="E10" s="9">
        <v>45.42</v>
      </c>
      <c r="F10" s="9">
        <f t="shared" si="0"/>
        <v>-2.6499999999999986</v>
      </c>
      <c r="G10" s="43">
        <v>1.121079E-2</v>
      </c>
    </row>
    <row r="11" spans="1:7" x14ac:dyDescent="0.2">
      <c r="A11" s="2">
        <v>4</v>
      </c>
      <c r="B11" s="2">
        <v>5</v>
      </c>
      <c r="C11" s="2">
        <v>1</v>
      </c>
      <c r="D11" s="6">
        <v>22.97</v>
      </c>
      <c r="E11" s="4">
        <v>24.63</v>
      </c>
      <c r="F11" s="4">
        <f t="shared" si="0"/>
        <v>-1.6600000000000001</v>
      </c>
      <c r="G11" s="42">
        <v>5.12571E-2</v>
      </c>
    </row>
    <row r="12" spans="1:7" x14ac:dyDescent="0.2">
      <c r="A12" s="2">
        <v>4</v>
      </c>
      <c r="B12" s="2">
        <v>5</v>
      </c>
      <c r="C12" s="2">
        <v>2</v>
      </c>
      <c r="D12" s="6">
        <v>27.56</v>
      </c>
      <c r="E12" s="4">
        <v>27.27</v>
      </c>
      <c r="F12" s="4">
        <f t="shared" si="0"/>
        <v>0.28999999999999915</v>
      </c>
      <c r="G12" s="42">
        <v>0.50846237000000005</v>
      </c>
    </row>
    <row r="13" spans="1:7" x14ac:dyDescent="0.2">
      <c r="A13" s="2">
        <v>4</v>
      </c>
      <c r="B13" s="2">
        <v>5</v>
      </c>
      <c r="C13" s="2">
        <v>3</v>
      </c>
      <c r="D13" s="6">
        <v>40.340000000000003</v>
      </c>
      <c r="E13" s="4">
        <v>43.86</v>
      </c>
      <c r="F13" s="4">
        <f t="shared" si="0"/>
        <v>-3.519999999999996</v>
      </c>
      <c r="G13" s="42">
        <v>7.0716689999999999E-2</v>
      </c>
    </row>
    <row r="14" spans="1:7" x14ac:dyDescent="0.2">
      <c r="A14" s="2">
        <v>4</v>
      </c>
      <c r="B14" s="2">
        <v>5</v>
      </c>
      <c r="C14" s="2">
        <v>4</v>
      </c>
      <c r="D14" s="6">
        <v>11.49</v>
      </c>
      <c r="E14" s="4">
        <v>10.72</v>
      </c>
      <c r="F14" s="4">
        <f t="shared" si="0"/>
        <v>0.76999999999999957</v>
      </c>
      <c r="G14" s="42">
        <v>0.62113262000000002</v>
      </c>
    </row>
    <row r="15" spans="1:7" x14ac:dyDescent="0.2">
      <c r="A15" s="2">
        <v>4</v>
      </c>
      <c r="B15" s="2">
        <v>6</v>
      </c>
      <c r="C15" s="2">
        <v>1</v>
      </c>
      <c r="D15" s="6">
        <v>40.729999999999997</v>
      </c>
      <c r="E15" s="4">
        <v>45.26</v>
      </c>
      <c r="F15" s="4">
        <f t="shared" si="0"/>
        <v>-4.5300000000000011</v>
      </c>
      <c r="G15" s="42">
        <v>8.4002579999999993E-2</v>
      </c>
    </row>
    <row r="16" spans="1:7" x14ac:dyDescent="0.2">
      <c r="A16" s="2">
        <v>4</v>
      </c>
      <c r="B16" s="2">
        <v>6</v>
      </c>
      <c r="C16" s="2">
        <v>2</v>
      </c>
      <c r="D16" s="6">
        <v>42.06</v>
      </c>
      <c r="E16" s="4">
        <v>45.01</v>
      </c>
      <c r="F16" s="4">
        <f t="shared" si="0"/>
        <v>-2.9499999999999957</v>
      </c>
      <c r="G16" s="42">
        <v>0.21021416000000001</v>
      </c>
    </row>
    <row r="17" spans="1:7" x14ac:dyDescent="0.2">
      <c r="A17" s="2">
        <v>4</v>
      </c>
      <c r="B17" s="2">
        <v>6</v>
      </c>
      <c r="C17" s="2">
        <v>3</v>
      </c>
      <c r="D17" s="6">
        <v>43.56</v>
      </c>
      <c r="E17" s="4">
        <v>43.98</v>
      </c>
      <c r="F17" s="4">
        <f t="shared" si="0"/>
        <v>-0.4199999999999946</v>
      </c>
      <c r="G17" s="42">
        <v>0.72302197000000001</v>
      </c>
    </row>
    <row r="18" spans="1:7" x14ac:dyDescent="0.2">
      <c r="A18" s="10">
        <v>4</v>
      </c>
      <c r="B18" s="10">
        <v>6</v>
      </c>
      <c r="C18" s="10">
        <v>4</v>
      </c>
      <c r="D18" s="11">
        <v>42.19</v>
      </c>
      <c r="E18" s="12">
        <v>44.5</v>
      </c>
      <c r="F18" s="12">
        <f t="shared" si="0"/>
        <v>-2.3100000000000023</v>
      </c>
      <c r="G18" s="44">
        <v>0.2649166</v>
      </c>
    </row>
    <row r="19" spans="1:7" x14ac:dyDescent="0.2">
      <c r="A19" s="89" t="s">
        <v>45</v>
      </c>
      <c r="B19" s="89"/>
      <c r="C19" s="89"/>
      <c r="D19" s="89"/>
      <c r="E19" s="89"/>
      <c r="F19" s="89"/>
      <c r="G19" s="89"/>
    </row>
    <row r="20" spans="1:7" customFormat="1" x14ac:dyDescent="0.2"/>
    <row r="21" spans="1:7" customFormat="1" x14ac:dyDescent="0.2"/>
    <row r="22" spans="1:7" customFormat="1" x14ac:dyDescent="0.2"/>
    <row r="23" spans="1:7" customFormat="1" x14ac:dyDescent="0.2"/>
    <row r="24" spans="1:7" customFormat="1" x14ac:dyDescent="0.2"/>
    <row r="25" spans="1:7" customFormat="1" x14ac:dyDescent="0.2"/>
    <row r="26" spans="1:7" customFormat="1" x14ac:dyDescent="0.2"/>
    <row r="27" spans="1:7" customFormat="1" x14ac:dyDescent="0.2"/>
    <row r="28" spans="1:7" customFormat="1" x14ac:dyDescent="0.2"/>
    <row r="29" spans="1:7" customFormat="1" x14ac:dyDescent="0.2"/>
    <row r="30" spans="1:7" customFormat="1" x14ac:dyDescent="0.2"/>
    <row r="31" spans="1:7" x14ac:dyDescent="0.2">
      <c r="A31" s="2"/>
      <c r="B31" s="2"/>
      <c r="C31" s="2"/>
      <c r="D31" s="6"/>
      <c r="E31" s="4"/>
      <c r="F31" s="4"/>
      <c r="G31" s="5"/>
    </row>
    <row r="32" spans="1:7" x14ac:dyDescent="0.2">
      <c r="A32" s="2"/>
      <c r="B32" s="2"/>
      <c r="C32" s="2"/>
      <c r="D32" s="6"/>
      <c r="E32" s="4"/>
      <c r="F32" s="4"/>
      <c r="G32" s="5"/>
    </row>
    <row r="33" spans="1:7" x14ac:dyDescent="0.2">
      <c r="A33" s="2"/>
      <c r="B33" s="2"/>
      <c r="C33" s="2"/>
      <c r="D33" s="6"/>
      <c r="E33" s="4"/>
      <c r="F33" s="4"/>
      <c r="G33" s="5"/>
    </row>
    <row r="34" spans="1:7" x14ac:dyDescent="0.2">
      <c r="A34" s="2"/>
      <c r="B34" s="2"/>
      <c r="C34" s="2"/>
      <c r="D34" s="6"/>
      <c r="E34" s="4"/>
      <c r="F34" s="4"/>
      <c r="G34" s="5"/>
    </row>
  </sheetData>
  <mergeCells count="1">
    <mergeCell ref="A19:G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3DBA8-9CEC-3145-B6F6-1104823D7B89}">
  <dimension ref="A1:E70"/>
  <sheetViews>
    <sheetView workbookViewId="0"/>
  </sheetViews>
  <sheetFormatPr baseColWidth="10" defaultColWidth="10.83203125" defaultRowHeight="16" x14ac:dyDescent="0.2"/>
  <cols>
    <col min="1" max="1" width="28.6640625" style="27" customWidth="1"/>
    <col min="2" max="2" width="10.83203125" style="27"/>
    <col min="3" max="3" width="18.5" style="27" customWidth="1"/>
    <col min="4" max="4" width="30.1640625" style="27" customWidth="1"/>
    <col min="5" max="5" width="22.6640625" style="27" customWidth="1"/>
    <col min="6" max="6" width="10.83203125" style="27"/>
    <col min="7" max="7" width="25.5" style="27" customWidth="1"/>
    <col min="8" max="8" width="10.83203125" style="27"/>
    <col min="9" max="9" width="17.1640625" style="27" customWidth="1"/>
    <col min="10" max="11" width="24.33203125" style="27" customWidth="1"/>
    <col min="12" max="16384" width="10.83203125" style="27"/>
  </cols>
  <sheetData>
    <row r="1" spans="1:5" x14ac:dyDescent="0.2">
      <c r="A1" s="1" t="s">
        <v>233</v>
      </c>
    </row>
    <row r="3" spans="1:5" x14ac:dyDescent="0.2">
      <c r="A3" s="92" t="s">
        <v>46</v>
      </c>
      <c r="B3" s="93"/>
      <c r="C3" s="93"/>
      <c r="D3" s="93"/>
      <c r="E3" s="94"/>
    </row>
    <row r="4" spans="1:5" x14ac:dyDescent="0.2">
      <c r="A4" s="28" t="s">
        <v>47</v>
      </c>
      <c r="B4" s="95" t="s">
        <v>48</v>
      </c>
      <c r="C4" s="95"/>
      <c r="D4" s="28" t="s">
        <v>49</v>
      </c>
      <c r="E4" s="29" t="s">
        <v>50</v>
      </c>
    </row>
    <row r="5" spans="1:5" ht="15" customHeight="1" x14ac:dyDescent="0.2">
      <c r="A5" s="30" t="s">
        <v>51</v>
      </c>
      <c r="B5" s="96" t="s">
        <v>52</v>
      </c>
      <c r="C5" s="97"/>
      <c r="D5" s="30" t="s">
        <v>53</v>
      </c>
      <c r="E5" s="31">
        <v>1</v>
      </c>
    </row>
    <row r="6" spans="1:5" x14ac:dyDescent="0.2">
      <c r="A6" s="32" t="s">
        <v>54</v>
      </c>
      <c r="B6" s="90" t="s">
        <v>55</v>
      </c>
      <c r="C6" s="91"/>
      <c r="D6" s="31">
        <v>22431021</v>
      </c>
      <c r="E6" s="31" t="s">
        <v>56</v>
      </c>
    </row>
    <row r="7" spans="1:5" x14ac:dyDescent="0.2">
      <c r="A7" s="32" t="s">
        <v>57</v>
      </c>
      <c r="B7" s="90" t="s">
        <v>58</v>
      </c>
      <c r="C7" s="91"/>
      <c r="D7" s="31" t="s">
        <v>59</v>
      </c>
      <c r="E7" s="31">
        <v>2</v>
      </c>
    </row>
    <row r="8" spans="1:5" x14ac:dyDescent="0.2">
      <c r="A8" s="32" t="s">
        <v>60</v>
      </c>
      <c r="B8" s="90" t="s">
        <v>61</v>
      </c>
      <c r="C8" s="91"/>
      <c r="D8" s="31" t="s">
        <v>62</v>
      </c>
      <c r="E8" s="31">
        <v>1</v>
      </c>
    </row>
    <row r="9" spans="1:5" x14ac:dyDescent="0.2">
      <c r="A9" s="32" t="s">
        <v>63</v>
      </c>
      <c r="B9" s="90" t="s">
        <v>61</v>
      </c>
      <c r="C9" s="91"/>
      <c r="D9" s="31" t="s">
        <v>64</v>
      </c>
      <c r="E9" s="31">
        <v>1</v>
      </c>
    </row>
    <row r="10" spans="1:5" x14ac:dyDescent="0.2">
      <c r="A10" s="32" t="s">
        <v>65</v>
      </c>
      <c r="B10" s="90" t="s">
        <v>66</v>
      </c>
      <c r="C10" s="91"/>
      <c r="D10" s="31">
        <v>6770</v>
      </c>
      <c r="E10" s="31">
        <v>1</v>
      </c>
    </row>
    <row r="11" spans="1:5" x14ac:dyDescent="0.2">
      <c r="A11" s="32" t="s">
        <v>67</v>
      </c>
      <c r="B11" s="90" t="s">
        <v>68</v>
      </c>
      <c r="C11" s="91"/>
      <c r="D11" s="31" t="s">
        <v>69</v>
      </c>
      <c r="E11" s="31" t="s">
        <v>70</v>
      </c>
    </row>
    <row r="12" spans="1:5" x14ac:dyDescent="0.2">
      <c r="A12" s="32" t="s">
        <v>71</v>
      </c>
      <c r="B12" s="90" t="s">
        <v>72</v>
      </c>
      <c r="C12" s="91"/>
      <c r="D12" s="31" t="s">
        <v>73</v>
      </c>
      <c r="E12" s="31">
        <v>1</v>
      </c>
    </row>
    <row r="13" spans="1:5" x14ac:dyDescent="0.2">
      <c r="A13" s="32" t="s">
        <v>74</v>
      </c>
      <c r="B13" s="90" t="s">
        <v>75</v>
      </c>
      <c r="C13" s="91"/>
      <c r="D13" s="31" t="s">
        <v>76</v>
      </c>
      <c r="E13" s="31">
        <v>1</v>
      </c>
    </row>
    <row r="14" spans="1:5" x14ac:dyDescent="0.2">
      <c r="A14" s="32" t="s">
        <v>77</v>
      </c>
      <c r="B14" s="90" t="s">
        <v>78</v>
      </c>
      <c r="C14" s="91"/>
      <c r="D14" s="31">
        <v>34155</v>
      </c>
      <c r="E14" s="31" t="s">
        <v>79</v>
      </c>
    </row>
    <row r="15" spans="1:5" x14ac:dyDescent="0.2">
      <c r="A15" s="32" t="s">
        <v>80</v>
      </c>
      <c r="B15" s="90" t="s">
        <v>81</v>
      </c>
      <c r="C15" s="91"/>
      <c r="D15" s="31">
        <v>6034301</v>
      </c>
      <c r="E15" s="31" t="s">
        <v>79</v>
      </c>
    </row>
    <row r="16" spans="1:5" x14ac:dyDescent="0.2">
      <c r="A16" s="32" t="s">
        <v>82</v>
      </c>
      <c r="B16" s="90" t="s">
        <v>83</v>
      </c>
      <c r="C16" s="91"/>
      <c r="D16" s="31">
        <v>85600</v>
      </c>
      <c r="E16" s="31">
        <v>1</v>
      </c>
    </row>
    <row r="17" spans="1:5" x14ac:dyDescent="0.2">
      <c r="A17" s="32" t="s">
        <v>84</v>
      </c>
      <c r="B17" s="90" t="s">
        <v>83</v>
      </c>
      <c r="C17" s="91"/>
      <c r="D17" s="31">
        <v>69980</v>
      </c>
      <c r="E17" s="31">
        <v>2</v>
      </c>
    </row>
    <row r="18" spans="1:5" x14ac:dyDescent="0.2">
      <c r="A18" s="33" t="s">
        <v>85</v>
      </c>
      <c r="B18" s="98" t="s">
        <v>86</v>
      </c>
      <c r="C18" s="99"/>
      <c r="D18" s="34">
        <v>45192</v>
      </c>
      <c r="E18" s="34">
        <v>1</v>
      </c>
    </row>
    <row r="19" spans="1:5" x14ac:dyDescent="0.2">
      <c r="B19" s="100"/>
      <c r="C19" s="100"/>
    </row>
    <row r="20" spans="1:5" x14ac:dyDescent="0.2">
      <c r="B20" s="100"/>
      <c r="C20" s="100"/>
    </row>
    <row r="21" spans="1:5" x14ac:dyDescent="0.2">
      <c r="A21" s="92" t="s">
        <v>87</v>
      </c>
      <c r="B21" s="93"/>
      <c r="C21" s="93"/>
      <c r="D21" s="93"/>
      <c r="E21" s="94"/>
    </row>
    <row r="22" spans="1:5" x14ac:dyDescent="0.2">
      <c r="A22" s="28" t="s">
        <v>47</v>
      </c>
      <c r="B22" s="95" t="s">
        <v>48</v>
      </c>
      <c r="C22" s="95"/>
      <c r="D22" s="28" t="s">
        <v>49</v>
      </c>
      <c r="E22" s="29" t="s">
        <v>50</v>
      </c>
    </row>
    <row r="23" spans="1:5" ht="15" customHeight="1" x14ac:dyDescent="0.2">
      <c r="A23" s="35" t="s">
        <v>88</v>
      </c>
      <c r="B23" s="96" t="s">
        <v>52</v>
      </c>
      <c r="C23" s="97"/>
      <c r="D23" s="30" t="s">
        <v>89</v>
      </c>
      <c r="E23" s="31">
        <v>1</v>
      </c>
    </row>
    <row r="24" spans="1:5" x14ac:dyDescent="0.2">
      <c r="A24" s="32" t="s">
        <v>90</v>
      </c>
      <c r="B24" s="90" t="s">
        <v>61</v>
      </c>
      <c r="C24" s="91"/>
      <c r="D24" s="31" t="s">
        <v>91</v>
      </c>
      <c r="E24" s="31">
        <v>2</v>
      </c>
    </row>
    <row r="25" spans="1:5" x14ac:dyDescent="0.2">
      <c r="A25" s="32" t="s">
        <v>92</v>
      </c>
      <c r="B25" s="90" t="s">
        <v>93</v>
      </c>
      <c r="C25" s="91"/>
      <c r="D25" s="31" t="s">
        <v>94</v>
      </c>
      <c r="E25" s="31">
        <v>2</v>
      </c>
    </row>
    <row r="26" spans="1:5" x14ac:dyDescent="0.2">
      <c r="A26" s="32" t="s">
        <v>95</v>
      </c>
      <c r="B26" s="90" t="s">
        <v>66</v>
      </c>
      <c r="C26" s="91"/>
      <c r="D26" s="31" t="s">
        <v>96</v>
      </c>
      <c r="E26" s="31">
        <v>1</v>
      </c>
    </row>
    <row r="27" spans="1:5" x14ac:dyDescent="0.2">
      <c r="A27" s="32" t="s">
        <v>97</v>
      </c>
      <c r="B27" s="90" t="s">
        <v>98</v>
      </c>
      <c r="C27" s="91"/>
      <c r="D27" s="31" t="s">
        <v>99</v>
      </c>
      <c r="E27" s="31">
        <v>2</v>
      </c>
    </row>
    <row r="28" spans="1:5" x14ac:dyDescent="0.2">
      <c r="A28" s="32" t="s">
        <v>100</v>
      </c>
      <c r="B28" s="90" t="s">
        <v>75</v>
      </c>
      <c r="C28" s="91"/>
      <c r="D28" s="31" t="s">
        <v>101</v>
      </c>
      <c r="E28" s="31">
        <v>2</v>
      </c>
    </row>
    <row r="29" spans="1:5" x14ac:dyDescent="0.2">
      <c r="A29" s="32" t="s">
        <v>102</v>
      </c>
      <c r="B29" s="90" t="s">
        <v>103</v>
      </c>
      <c r="C29" s="91"/>
      <c r="D29" s="31" t="s">
        <v>104</v>
      </c>
      <c r="E29" s="31">
        <v>2</v>
      </c>
    </row>
    <row r="30" spans="1:5" x14ac:dyDescent="0.2">
      <c r="A30" s="32" t="s">
        <v>105</v>
      </c>
      <c r="B30" s="90" t="s">
        <v>106</v>
      </c>
      <c r="C30" s="91"/>
      <c r="D30" s="31" t="s">
        <v>107</v>
      </c>
      <c r="E30" s="31" t="s">
        <v>108</v>
      </c>
    </row>
    <row r="31" spans="1:5" x14ac:dyDescent="0.2">
      <c r="A31" s="32" t="s">
        <v>109</v>
      </c>
      <c r="B31" s="90" t="s">
        <v>110</v>
      </c>
      <c r="C31" s="91"/>
      <c r="D31" s="31" t="s">
        <v>111</v>
      </c>
      <c r="E31" s="31" t="s">
        <v>112</v>
      </c>
    </row>
    <row r="32" spans="1:5" x14ac:dyDescent="0.2">
      <c r="A32" s="32" t="s">
        <v>113</v>
      </c>
      <c r="B32" s="90" t="s">
        <v>114</v>
      </c>
      <c r="C32" s="91"/>
      <c r="D32" s="31">
        <v>1863005</v>
      </c>
      <c r="E32" s="31" t="s">
        <v>115</v>
      </c>
    </row>
    <row r="33" spans="1:5" x14ac:dyDescent="0.2">
      <c r="A33" s="32" t="s">
        <v>116</v>
      </c>
      <c r="B33" s="90" t="s">
        <v>114</v>
      </c>
      <c r="C33" s="91"/>
      <c r="D33" s="31">
        <v>1864008</v>
      </c>
      <c r="E33" s="31" t="s">
        <v>117</v>
      </c>
    </row>
    <row r="34" spans="1:5" x14ac:dyDescent="0.2">
      <c r="A34" s="32" t="s">
        <v>118</v>
      </c>
      <c r="B34" s="90" t="s">
        <v>114</v>
      </c>
      <c r="C34" s="91"/>
      <c r="D34" s="36">
        <v>1863051</v>
      </c>
      <c r="E34" s="31">
        <v>1</v>
      </c>
    </row>
    <row r="35" spans="1:5" x14ac:dyDescent="0.2">
      <c r="A35" s="32" t="s">
        <v>119</v>
      </c>
      <c r="B35" s="90" t="s">
        <v>114</v>
      </c>
      <c r="C35" s="91"/>
      <c r="D35" s="31">
        <v>1863009</v>
      </c>
      <c r="E35" s="31" t="s">
        <v>120</v>
      </c>
    </row>
    <row r="36" spans="1:5" x14ac:dyDescent="0.2">
      <c r="A36" s="32" t="s">
        <v>121</v>
      </c>
      <c r="B36" s="90" t="s">
        <v>55</v>
      </c>
      <c r="C36" s="91"/>
      <c r="D36" s="36">
        <v>3123000055</v>
      </c>
      <c r="E36" s="31">
        <v>1</v>
      </c>
    </row>
    <row r="37" spans="1:5" x14ac:dyDescent="0.2">
      <c r="A37" s="32" t="s">
        <v>122</v>
      </c>
      <c r="B37" s="90" t="s">
        <v>123</v>
      </c>
      <c r="C37" s="91"/>
      <c r="D37" s="36">
        <v>17014388</v>
      </c>
      <c r="E37" s="31">
        <v>1</v>
      </c>
    </row>
    <row r="38" spans="1:5" x14ac:dyDescent="0.2">
      <c r="A38" s="32" t="s">
        <v>124</v>
      </c>
      <c r="B38" s="90" t="s">
        <v>123</v>
      </c>
      <c r="C38" s="91"/>
      <c r="D38" s="36">
        <v>17013803</v>
      </c>
      <c r="E38" s="31">
        <v>1</v>
      </c>
    </row>
    <row r="39" spans="1:5" x14ac:dyDescent="0.2">
      <c r="A39" s="32" t="s">
        <v>125</v>
      </c>
      <c r="B39" s="90" t="s">
        <v>66</v>
      </c>
      <c r="C39" s="91"/>
      <c r="D39" s="36">
        <v>4138</v>
      </c>
      <c r="E39" s="31" t="s">
        <v>79</v>
      </c>
    </row>
    <row r="40" spans="1:5" x14ac:dyDescent="0.2">
      <c r="A40" s="32" t="s">
        <v>126</v>
      </c>
      <c r="B40" s="90" t="s">
        <v>123</v>
      </c>
      <c r="C40" s="91"/>
      <c r="D40" s="36">
        <v>30389274</v>
      </c>
      <c r="E40" s="31">
        <v>1</v>
      </c>
    </row>
    <row r="41" spans="1:5" x14ac:dyDescent="0.2">
      <c r="A41" s="32" t="s">
        <v>127</v>
      </c>
      <c r="B41" s="90" t="s">
        <v>123</v>
      </c>
      <c r="C41" s="91"/>
      <c r="D41" s="36">
        <v>30389226</v>
      </c>
      <c r="E41" s="31">
        <v>1</v>
      </c>
    </row>
    <row r="42" spans="1:5" x14ac:dyDescent="0.2">
      <c r="A42" s="32" t="s">
        <v>128</v>
      </c>
      <c r="B42" s="90" t="s">
        <v>129</v>
      </c>
      <c r="C42" s="91"/>
      <c r="D42" s="36" t="s">
        <v>130</v>
      </c>
      <c r="E42" s="31">
        <v>1</v>
      </c>
    </row>
    <row r="43" spans="1:5" x14ac:dyDescent="0.2">
      <c r="A43" s="32" t="s">
        <v>131</v>
      </c>
      <c r="B43" s="90" t="s">
        <v>114</v>
      </c>
      <c r="C43" s="91"/>
      <c r="D43" s="36">
        <v>17005227</v>
      </c>
      <c r="E43" s="31">
        <v>1</v>
      </c>
    </row>
    <row r="44" spans="1:5" x14ac:dyDescent="0.2">
      <c r="A44" s="32" t="s">
        <v>57</v>
      </c>
      <c r="B44" s="90" t="s">
        <v>58</v>
      </c>
      <c r="C44" s="91"/>
      <c r="D44" s="31" t="s">
        <v>59</v>
      </c>
      <c r="E44" s="31">
        <v>1</v>
      </c>
    </row>
    <row r="45" spans="1:5" x14ac:dyDescent="0.2">
      <c r="A45" s="32" t="s">
        <v>132</v>
      </c>
      <c r="B45" s="90" t="s">
        <v>61</v>
      </c>
      <c r="C45" s="91"/>
      <c r="D45" s="36" t="s">
        <v>133</v>
      </c>
      <c r="E45" s="31">
        <v>2</v>
      </c>
    </row>
    <row r="46" spans="1:5" x14ac:dyDescent="0.2">
      <c r="A46" s="32" t="s">
        <v>80</v>
      </c>
      <c r="B46" s="90" t="s">
        <v>81</v>
      </c>
      <c r="C46" s="91"/>
      <c r="D46" s="31">
        <v>6034301</v>
      </c>
      <c r="E46" s="31" t="s">
        <v>134</v>
      </c>
    </row>
    <row r="47" spans="1:5" x14ac:dyDescent="0.2">
      <c r="A47" s="32" t="s">
        <v>74</v>
      </c>
      <c r="B47" s="90" t="s">
        <v>75</v>
      </c>
      <c r="C47" s="91"/>
      <c r="D47" s="31" t="s">
        <v>76</v>
      </c>
      <c r="E47" s="31">
        <v>1</v>
      </c>
    </row>
    <row r="48" spans="1:5" x14ac:dyDescent="0.2">
      <c r="A48" s="32" t="s">
        <v>77</v>
      </c>
      <c r="B48" s="90" t="s">
        <v>78</v>
      </c>
      <c r="C48" s="91"/>
      <c r="D48" s="31">
        <v>34155</v>
      </c>
      <c r="E48" s="31" t="s">
        <v>79</v>
      </c>
    </row>
    <row r="49" spans="1:5" x14ac:dyDescent="0.2">
      <c r="A49" s="32" t="s">
        <v>135</v>
      </c>
      <c r="B49" s="90" t="s">
        <v>129</v>
      </c>
      <c r="C49" s="91"/>
      <c r="D49" s="36" t="s">
        <v>130</v>
      </c>
      <c r="E49" s="31" t="s">
        <v>136</v>
      </c>
    </row>
    <row r="50" spans="1:5" x14ac:dyDescent="0.2">
      <c r="A50" s="32" t="s">
        <v>71</v>
      </c>
      <c r="B50" s="90" t="s">
        <v>72</v>
      </c>
      <c r="C50" s="91"/>
      <c r="D50" s="31" t="s">
        <v>73</v>
      </c>
      <c r="E50" s="31">
        <v>4</v>
      </c>
    </row>
    <row r="51" spans="1:5" x14ac:dyDescent="0.2">
      <c r="A51" s="32" t="s">
        <v>85</v>
      </c>
      <c r="B51" s="90" t="s">
        <v>86</v>
      </c>
      <c r="C51" s="90"/>
      <c r="D51" s="32">
        <v>45192</v>
      </c>
      <c r="E51" s="31">
        <v>1</v>
      </c>
    </row>
    <row r="52" spans="1:5" x14ac:dyDescent="0.2">
      <c r="A52" s="32" t="s">
        <v>137</v>
      </c>
      <c r="B52" s="90" t="s">
        <v>138</v>
      </c>
      <c r="C52" s="91"/>
      <c r="D52" s="36" t="s">
        <v>139</v>
      </c>
      <c r="E52" s="31">
        <v>1</v>
      </c>
    </row>
    <row r="53" spans="1:5" x14ac:dyDescent="0.2">
      <c r="A53" s="33" t="s">
        <v>140</v>
      </c>
      <c r="B53" s="98" t="s">
        <v>114</v>
      </c>
      <c r="C53" s="99"/>
      <c r="D53" s="37">
        <v>1864003</v>
      </c>
      <c r="E53" s="34">
        <v>1</v>
      </c>
    </row>
    <row r="56" spans="1:5" x14ac:dyDescent="0.2">
      <c r="A56" s="92" t="s">
        <v>141</v>
      </c>
      <c r="B56" s="93"/>
      <c r="C56" s="93"/>
      <c r="D56" s="93"/>
      <c r="E56" s="94"/>
    </row>
    <row r="57" spans="1:5" x14ac:dyDescent="0.2">
      <c r="A57" s="28" t="s">
        <v>47</v>
      </c>
      <c r="B57" s="95" t="s">
        <v>48</v>
      </c>
      <c r="C57" s="95"/>
      <c r="D57" s="28" t="s">
        <v>49</v>
      </c>
      <c r="E57" s="29" t="s">
        <v>50</v>
      </c>
    </row>
    <row r="58" spans="1:5" ht="15" customHeight="1" x14ac:dyDescent="0.2">
      <c r="A58" s="30" t="s">
        <v>142</v>
      </c>
      <c r="B58" s="96" t="s">
        <v>52</v>
      </c>
      <c r="C58" s="97"/>
      <c r="D58" s="30" t="s">
        <v>143</v>
      </c>
      <c r="E58" s="31">
        <v>1</v>
      </c>
    </row>
    <row r="59" spans="1:5" x14ac:dyDescent="0.2">
      <c r="A59" s="32" t="s">
        <v>77</v>
      </c>
      <c r="B59" s="90" t="s">
        <v>78</v>
      </c>
      <c r="C59" s="91"/>
      <c r="D59" s="31">
        <v>34155</v>
      </c>
      <c r="E59" s="31" t="s">
        <v>79</v>
      </c>
    </row>
    <row r="60" spans="1:5" x14ac:dyDescent="0.2">
      <c r="A60" s="32" t="s">
        <v>80</v>
      </c>
      <c r="B60" s="90" t="s">
        <v>81</v>
      </c>
      <c r="C60" s="91"/>
      <c r="D60" s="31">
        <v>6034301</v>
      </c>
      <c r="E60" s="31" t="s">
        <v>79</v>
      </c>
    </row>
    <row r="61" spans="1:5" x14ac:dyDescent="0.2">
      <c r="A61" s="32" t="s">
        <v>144</v>
      </c>
      <c r="B61" s="90" t="s">
        <v>114</v>
      </c>
      <c r="C61" s="91"/>
      <c r="D61" s="31">
        <v>12001925</v>
      </c>
      <c r="E61" s="31" t="s">
        <v>145</v>
      </c>
    </row>
    <row r="62" spans="1:5" x14ac:dyDescent="0.2">
      <c r="A62" s="32" t="s">
        <v>71</v>
      </c>
      <c r="B62" s="90" t="s">
        <v>72</v>
      </c>
      <c r="C62" s="91"/>
      <c r="D62" s="31" t="s">
        <v>73</v>
      </c>
      <c r="E62" s="31">
        <v>1</v>
      </c>
    </row>
    <row r="63" spans="1:5" x14ac:dyDescent="0.2">
      <c r="A63" s="32" t="s">
        <v>121</v>
      </c>
      <c r="B63" s="90" t="s">
        <v>55</v>
      </c>
      <c r="C63" s="91"/>
      <c r="D63" s="36">
        <v>3123000055</v>
      </c>
      <c r="E63" s="31">
        <v>1</v>
      </c>
    </row>
    <row r="64" spans="1:5" x14ac:dyDescent="0.2">
      <c r="A64" s="32" t="s">
        <v>125</v>
      </c>
      <c r="B64" s="90" t="s">
        <v>66</v>
      </c>
      <c r="C64" s="91"/>
      <c r="D64" s="36">
        <v>4138</v>
      </c>
      <c r="E64" s="31" t="s">
        <v>79</v>
      </c>
    </row>
    <row r="65" spans="1:5" x14ac:dyDescent="0.2">
      <c r="A65" s="33" t="s">
        <v>74</v>
      </c>
      <c r="B65" s="98" t="s">
        <v>75</v>
      </c>
      <c r="C65" s="99"/>
      <c r="D65" s="34" t="s">
        <v>76</v>
      </c>
      <c r="E65" s="34">
        <v>1</v>
      </c>
    </row>
    <row r="68" spans="1:5" x14ac:dyDescent="0.2">
      <c r="A68" s="92" t="s">
        <v>146</v>
      </c>
      <c r="B68" s="93"/>
      <c r="C68" s="93"/>
      <c r="D68" s="93"/>
      <c r="E68" s="94"/>
    </row>
    <row r="69" spans="1:5" x14ac:dyDescent="0.2">
      <c r="A69" s="28" t="s">
        <v>47</v>
      </c>
      <c r="B69" s="95" t="s">
        <v>48</v>
      </c>
      <c r="C69" s="95"/>
      <c r="D69" s="28" t="s">
        <v>49</v>
      </c>
      <c r="E69" s="29" t="s">
        <v>50</v>
      </c>
    </row>
    <row r="70" spans="1:5" ht="15" customHeight="1" x14ac:dyDescent="0.2">
      <c r="A70" s="38" t="s">
        <v>147</v>
      </c>
      <c r="B70" s="101" t="s">
        <v>148</v>
      </c>
      <c r="C70" s="102"/>
      <c r="D70" s="39" t="s">
        <v>149</v>
      </c>
      <c r="E70" s="39">
        <v>1</v>
      </c>
    </row>
  </sheetData>
  <mergeCells count="64">
    <mergeCell ref="B64:C64"/>
    <mergeCell ref="B65:C65"/>
    <mergeCell ref="A68:E68"/>
    <mergeCell ref="B69:C69"/>
    <mergeCell ref="B70:C70"/>
    <mergeCell ref="B63:C63"/>
    <mergeCell ref="B50:C50"/>
    <mergeCell ref="B51:C51"/>
    <mergeCell ref="B52:C52"/>
    <mergeCell ref="B53:C53"/>
    <mergeCell ref="A56:E56"/>
    <mergeCell ref="B57:C57"/>
    <mergeCell ref="B58:C58"/>
    <mergeCell ref="B59:C59"/>
    <mergeCell ref="B60:C60"/>
    <mergeCell ref="B61:C61"/>
    <mergeCell ref="B62:C62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7:C37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26:C26"/>
    <mergeCell ref="B15:C15"/>
    <mergeCell ref="B16:C16"/>
    <mergeCell ref="B17:C17"/>
    <mergeCell ref="B18:C18"/>
    <mergeCell ref="B19:C19"/>
    <mergeCell ref="B20:C20"/>
    <mergeCell ref="A21:E21"/>
    <mergeCell ref="B22:C22"/>
    <mergeCell ref="B23:C23"/>
    <mergeCell ref="B24:C24"/>
    <mergeCell ref="B25:C25"/>
    <mergeCell ref="B14:C14"/>
    <mergeCell ref="A3:E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C71D4-8C5F-2C47-8474-363159556F8F}">
  <dimension ref="A1:W120"/>
  <sheetViews>
    <sheetView workbookViewId="0"/>
  </sheetViews>
  <sheetFormatPr baseColWidth="10" defaultColWidth="9" defaultRowHeight="16" x14ac:dyDescent="0.2"/>
  <cols>
    <col min="1" max="1" width="13.6640625" style="40" customWidth="1"/>
    <col min="2" max="2" width="15.33203125" style="40" customWidth="1"/>
    <col min="3" max="3" width="40.6640625" style="40" customWidth="1"/>
    <col min="4" max="4" width="23.5" style="40" customWidth="1"/>
    <col min="5" max="5" width="31.33203125" style="40" customWidth="1"/>
    <col min="6" max="6" width="32.1640625" style="40" customWidth="1"/>
    <col min="7" max="7" width="31.83203125" style="40" customWidth="1"/>
    <col min="8" max="8" width="10.33203125" style="40" customWidth="1"/>
    <col min="9" max="9" width="19.1640625" style="40" customWidth="1"/>
    <col min="10" max="10" width="16" style="40" customWidth="1"/>
    <col min="11" max="11" width="24.33203125" style="40" customWidth="1"/>
    <col min="12" max="12" width="24.83203125" style="40" customWidth="1"/>
    <col min="13" max="13" width="21.1640625" style="40" customWidth="1"/>
    <col min="14" max="14" width="17.6640625" style="40" customWidth="1"/>
    <col min="15" max="15" width="24.6640625" style="40" customWidth="1"/>
    <col min="16" max="17" width="23.1640625" style="40" customWidth="1"/>
    <col min="18" max="18" width="14.83203125" style="40" customWidth="1"/>
    <col min="19" max="19" width="22.5" style="40" customWidth="1"/>
    <col min="20" max="20" width="23.83203125" style="40" customWidth="1"/>
    <col min="21" max="21" width="47.5" style="40" customWidth="1"/>
    <col min="22" max="22" width="56.83203125" style="40" customWidth="1"/>
    <col min="23" max="23" width="62.83203125" style="40" customWidth="1"/>
    <col min="24" max="16384" width="9" style="40"/>
  </cols>
  <sheetData>
    <row r="1" spans="1:23" x14ac:dyDescent="0.2">
      <c r="A1" s="1" t="s">
        <v>150</v>
      </c>
      <c r="B1" s="1"/>
    </row>
    <row r="3" spans="1:23" ht="15.75" customHeight="1" x14ac:dyDescent="0.2">
      <c r="A3" s="118" t="s">
        <v>151</v>
      </c>
      <c r="B3" s="119"/>
      <c r="C3" s="119"/>
      <c r="D3" s="119"/>
      <c r="E3" s="119"/>
      <c r="F3" s="119"/>
      <c r="G3" s="119"/>
      <c r="H3" s="120" t="s">
        <v>152</v>
      </c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2"/>
    </row>
    <row r="4" spans="1:23" ht="51" customHeight="1" x14ac:dyDescent="0.2">
      <c r="A4" s="53" t="s">
        <v>153</v>
      </c>
      <c r="B4" s="54" t="s">
        <v>154</v>
      </c>
      <c r="C4" s="83" t="s">
        <v>230</v>
      </c>
      <c r="D4" s="83" t="s">
        <v>229</v>
      </c>
      <c r="E4" s="54" t="s">
        <v>155</v>
      </c>
      <c r="F4" s="83" t="s">
        <v>228</v>
      </c>
      <c r="G4" s="83" t="s">
        <v>156</v>
      </c>
      <c r="H4" s="55" t="s">
        <v>157</v>
      </c>
      <c r="I4" s="56" t="s">
        <v>158</v>
      </c>
      <c r="J4" s="56" t="s">
        <v>159</v>
      </c>
      <c r="K4" s="56" t="s">
        <v>160</v>
      </c>
      <c r="L4" s="56" t="s">
        <v>161</v>
      </c>
      <c r="M4" s="56" t="s">
        <v>162</v>
      </c>
      <c r="N4" s="56" t="s">
        <v>163</v>
      </c>
      <c r="O4" s="56" t="s">
        <v>164</v>
      </c>
      <c r="P4" s="56" t="s">
        <v>165</v>
      </c>
      <c r="Q4" s="84" t="s">
        <v>231</v>
      </c>
      <c r="R4" s="56" t="s">
        <v>166</v>
      </c>
      <c r="S4" s="56" t="s">
        <v>167</v>
      </c>
      <c r="T4" s="56" t="s">
        <v>168</v>
      </c>
      <c r="U4" s="57" t="s">
        <v>169</v>
      </c>
      <c r="V4" s="57" t="s">
        <v>170</v>
      </c>
      <c r="W4" s="82" t="s">
        <v>171</v>
      </c>
    </row>
    <row r="5" spans="1:23" ht="16.5" customHeight="1" x14ac:dyDescent="0.2">
      <c r="A5" s="117">
        <v>1</v>
      </c>
      <c r="B5" s="103" t="s">
        <v>8</v>
      </c>
      <c r="C5" s="103" t="s">
        <v>172</v>
      </c>
      <c r="D5" s="103" t="s">
        <v>173</v>
      </c>
      <c r="E5" s="103" t="s">
        <v>174</v>
      </c>
      <c r="F5" s="103" t="s">
        <v>175</v>
      </c>
      <c r="G5" s="112" t="s">
        <v>176</v>
      </c>
      <c r="H5" s="60" t="s">
        <v>177</v>
      </c>
      <c r="I5" s="61" t="s">
        <v>173</v>
      </c>
      <c r="J5" s="61" t="s">
        <v>178</v>
      </c>
      <c r="K5" s="61">
        <v>80</v>
      </c>
      <c r="L5" s="61" t="s">
        <v>179</v>
      </c>
      <c r="M5" s="62">
        <v>927</v>
      </c>
      <c r="N5" s="63">
        <v>60.2</v>
      </c>
      <c r="O5" s="63">
        <v>62.4</v>
      </c>
      <c r="P5" s="63">
        <v>58</v>
      </c>
      <c r="Q5" s="85">
        <v>0.69513888888888886</v>
      </c>
      <c r="R5" s="63">
        <v>67.400000000000006</v>
      </c>
      <c r="S5" s="63">
        <v>72.8</v>
      </c>
      <c r="T5" s="63">
        <v>62</v>
      </c>
      <c r="U5" s="64">
        <v>625</v>
      </c>
      <c r="V5" s="64">
        <v>675</v>
      </c>
      <c r="W5" s="65">
        <v>575</v>
      </c>
    </row>
    <row r="6" spans="1:23" ht="16.5" customHeight="1" x14ac:dyDescent="0.2">
      <c r="A6" s="115"/>
      <c r="B6" s="104"/>
      <c r="C6" s="104"/>
      <c r="D6" s="104"/>
      <c r="E6" s="104"/>
      <c r="F6" s="104"/>
      <c r="G6" s="113"/>
      <c r="H6" s="60" t="s">
        <v>180</v>
      </c>
      <c r="I6" s="61" t="s">
        <v>173</v>
      </c>
      <c r="J6" s="61" t="s">
        <v>181</v>
      </c>
      <c r="K6" s="61">
        <v>80</v>
      </c>
      <c r="L6" s="61" t="s">
        <v>179</v>
      </c>
      <c r="M6" s="62">
        <v>418</v>
      </c>
      <c r="N6" s="63">
        <v>54.2</v>
      </c>
      <c r="O6" s="63">
        <v>56.4</v>
      </c>
      <c r="P6" s="63">
        <v>52.2</v>
      </c>
      <c r="Q6" s="85">
        <v>0.66319444444444442</v>
      </c>
      <c r="R6" s="63">
        <v>58.8</v>
      </c>
      <c r="S6" s="63">
        <v>61.8</v>
      </c>
      <c r="T6" s="63">
        <v>55.6</v>
      </c>
      <c r="U6" s="66">
        <v>246</v>
      </c>
      <c r="V6" s="66">
        <v>258</v>
      </c>
      <c r="W6" s="67">
        <v>232</v>
      </c>
    </row>
    <row r="7" spans="1:23" ht="16.5" customHeight="1" x14ac:dyDescent="0.2">
      <c r="A7" s="115"/>
      <c r="B7" s="104"/>
      <c r="C7" s="104"/>
      <c r="D7" s="104"/>
      <c r="E7" s="104"/>
      <c r="F7" s="104"/>
      <c r="G7" s="113"/>
      <c r="H7" s="60" t="s">
        <v>182</v>
      </c>
      <c r="I7" s="61" t="s">
        <v>173</v>
      </c>
      <c r="J7" s="61" t="s">
        <v>181</v>
      </c>
      <c r="K7" s="61">
        <v>20</v>
      </c>
      <c r="L7" s="61" t="s">
        <v>179</v>
      </c>
      <c r="M7" s="62">
        <v>341</v>
      </c>
      <c r="N7" s="63">
        <v>23.8</v>
      </c>
      <c r="O7" s="63">
        <v>25.8</v>
      </c>
      <c r="P7" s="63">
        <v>21.8</v>
      </c>
      <c r="Q7" s="85">
        <v>0.65833333333333333</v>
      </c>
      <c r="R7" s="63">
        <v>23.2</v>
      </c>
      <c r="S7" s="63">
        <v>33.4</v>
      </c>
      <c r="T7" s="63">
        <v>13</v>
      </c>
      <c r="U7" s="66">
        <v>79</v>
      </c>
      <c r="V7" s="66">
        <v>114</v>
      </c>
      <c r="W7" s="67">
        <v>44</v>
      </c>
    </row>
    <row r="8" spans="1:23" ht="16.5" customHeight="1" x14ac:dyDescent="0.2">
      <c r="A8" s="115"/>
      <c r="B8" s="105"/>
      <c r="C8" s="104"/>
      <c r="D8" s="104"/>
      <c r="E8" s="104"/>
      <c r="F8" s="104"/>
      <c r="G8" s="113"/>
      <c r="H8" s="69" t="s">
        <v>183</v>
      </c>
      <c r="I8" s="61" t="s">
        <v>173</v>
      </c>
      <c r="J8" s="61" t="s">
        <v>181</v>
      </c>
      <c r="K8" s="61">
        <v>30</v>
      </c>
      <c r="L8" s="68" t="s">
        <v>179</v>
      </c>
      <c r="M8" s="62">
        <v>594</v>
      </c>
      <c r="N8" s="63">
        <v>57.6</v>
      </c>
      <c r="O8" s="63">
        <v>60.2</v>
      </c>
      <c r="P8" s="63">
        <v>55.2</v>
      </c>
      <c r="Q8" s="85">
        <v>0.63472222222222219</v>
      </c>
      <c r="R8" s="63">
        <v>64.2</v>
      </c>
      <c r="S8" s="63">
        <v>69</v>
      </c>
      <c r="T8" s="63">
        <v>59.2</v>
      </c>
      <c r="U8" s="66">
        <v>381</v>
      </c>
      <c r="V8" s="66">
        <v>410</v>
      </c>
      <c r="W8" s="67">
        <v>352</v>
      </c>
    </row>
    <row r="9" spans="1:23" ht="16.5" customHeight="1" x14ac:dyDescent="0.2">
      <c r="A9" s="117">
        <v>2</v>
      </c>
      <c r="B9" s="103" t="s">
        <v>8</v>
      </c>
      <c r="C9" s="103" t="s">
        <v>184</v>
      </c>
      <c r="D9" s="103" t="s">
        <v>173</v>
      </c>
      <c r="E9" s="103" t="s">
        <v>185</v>
      </c>
      <c r="F9" s="103" t="s">
        <v>186</v>
      </c>
      <c r="G9" s="112" t="s">
        <v>176</v>
      </c>
      <c r="H9" s="58" t="s">
        <v>177</v>
      </c>
      <c r="I9" s="59" t="s">
        <v>173</v>
      </c>
      <c r="J9" s="59" t="s">
        <v>181</v>
      </c>
      <c r="K9" s="59">
        <v>20</v>
      </c>
      <c r="L9" s="61" t="s">
        <v>179</v>
      </c>
      <c r="M9" s="70">
        <v>217</v>
      </c>
      <c r="N9" s="59">
        <v>54.4</v>
      </c>
      <c r="O9" s="59">
        <v>56.8</v>
      </c>
      <c r="P9" s="59">
        <v>51.8</v>
      </c>
      <c r="Q9" s="86">
        <v>0.68680555555555556</v>
      </c>
      <c r="R9" s="71">
        <v>52</v>
      </c>
      <c r="S9" s="59">
        <v>56.8</v>
      </c>
      <c r="T9" s="59">
        <v>47.2</v>
      </c>
      <c r="U9" s="64">
        <v>113</v>
      </c>
      <c r="V9" s="64">
        <v>123</v>
      </c>
      <c r="W9" s="65">
        <v>102</v>
      </c>
    </row>
    <row r="10" spans="1:23" ht="16.5" customHeight="1" x14ac:dyDescent="0.2">
      <c r="A10" s="115"/>
      <c r="B10" s="104"/>
      <c r="C10" s="104"/>
      <c r="D10" s="104"/>
      <c r="E10" s="104"/>
      <c r="F10" s="104"/>
      <c r="G10" s="113"/>
      <c r="H10" s="60" t="s">
        <v>180</v>
      </c>
      <c r="I10" s="61" t="s">
        <v>173</v>
      </c>
      <c r="J10" s="61" t="s">
        <v>181</v>
      </c>
      <c r="K10" s="61">
        <v>20</v>
      </c>
      <c r="L10" s="61" t="s">
        <v>179</v>
      </c>
      <c r="M10" s="62">
        <v>235</v>
      </c>
      <c r="N10" s="63">
        <v>40.200000000000003</v>
      </c>
      <c r="O10" s="61">
        <v>42.6</v>
      </c>
      <c r="P10" s="63">
        <v>38</v>
      </c>
      <c r="Q10" s="85">
        <v>0.65555555555555556</v>
      </c>
      <c r="R10" s="61">
        <v>44.6</v>
      </c>
      <c r="S10" s="61">
        <v>53.2</v>
      </c>
      <c r="T10" s="63">
        <v>36.200000000000003</v>
      </c>
      <c r="U10" s="66">
        <v>105</v>
      </c>
      <c r="V10" s="66">
        <v>125</v>
      </c>
      <c r="W10" s="67">
        <v>85</v>
      </c>
    </row>
    <row r="11" spans="1:23" ht="16.5" customHeight="1" x14ac:dyDescent="0.2">
      <c r="A11" s="115"/>
      <c r="B11" s="105"/>
      <c r="C11" s="104"/>
      <c r="D11" s="104"/>
      <c r="E11" s="104"/>
      <c r="F11" s="104"/>
      <c r="G11" s="113"/>
      <c r="H11" s="60" t="s">
        <v>182</v>
      </c>
      <c r="I11" s="61" t="s">
        <v>173</v>
      </c>
      <c r="J11" s="61" t="s">
        <v>181</v>
      </c>
      <c r="K11" s="61" t="s">
        <v>187</v>
      </c>
      <c r="L11" s="68" t="s">
        <v>179</v>
      </c>
      <c r="M11" s="62">
        <v>155</v>
      </c>
      <c r="N11" s="72">
        <v>2.08</v>
      </c>
      <c r="O11" s="61">
        <v>3.14</v>
      </c>
      <c r="P11" s="61">
        <v>1.02</v>
      </c>
      <c r="Q11" s="87">
        <v>0.6791666666666667</v>
      </c>
      <c r="R11" s="61">
        <v>3.64</v>
      </c>
      <c r="S11" s="61">
        <v>7.34</v>
      </c>
      <c r="T11" s="72">
        <v>0</v>
      </c>
      <c r="U11" s="73">
        <v>6</v>
      </c>
      <c r="V11" s="73">
        <v>11</v>
      </c>
      <c r="W11" s="74">
        <v>0</v>
      </c>
    </row>
    <row r="12" spans="1:23" ht="16.5" customHeight="1" x14ac:dyDescent="0.2">
      <c r="A12" s="117">
        <v>3</v>
      </c>
      <c r="B12" s="103" t="s">
        <v>8</v>
      </c>
      <c r="C12" s="103" t="s">
        <v>188</v>
      </c>
      <c r="D12" s="103" t="s">
        <v>189</v>
      </c>
      <c r="E12" s="103" t="s">
        <v>190</v>
      </c>
      <c r="F12" s="103" t="s">
        <v>191</v>
      </c>
      <c r="G12" s="112" t="s">
        <v>176</v>
      </c>
      <c r="H12" s="58" t="s">
        <v>177</v>
      </c>
      <c r="I12" s="59" t="s">
        <v>189</v>
      </c>
      <c r="J12" s="59" t="s">
        <v>178</v>
      </c>
      <c r="K12" s="59">
        <v>40</v>
      </c>
      <c r="L12" s="61" t="s">
        <v>179</v>
      </c>
      <c r="M12" s="70">
        <v>319</v>
      </c>
      <c r="N12" s="59">
        <v>80.8</v>
      </c>
      <c r="O12" s="71">
        <v>83</v>
      </c>
      <c r="P12" s="59">
        <v>78.599999999999994</v>
      </c>
      <c r="Q12" s="86">
        <v>0.62291666666666667</v>
      </c>
      <c r="R12" s="59">
        <v>89.8</v>
      </c>
      <c r="S12" s="59">
        <v>92.6</v>
      </c>
      <c r="T12" s="59">
        <v>86.8</v>
      </c>
      <c r="U12" s="66">
        <v>286</v>
      </c>
      <c r="V12" s="66">
        <v>295</v>
      </c>
      <c r="W12" s="67">
        <v>277</v>
      </c>
    </row>
    <row r="13" spans="1:23" ht="16.5" customHeight="1" x14ac:dyDescent="0.2">
      <c r="A13" s="115"/>
      <c r="B13" s="104"/>
      <c r="C13" s="104"/>
      <c r="D13" s="104"/>
      <c r="E13" s="104"/>
      <c r="F13" s="104"/>
      <c r="G13" s="113"/>
      <c r="H13" s="60" t="s">
        <v>180</v>
      </c>
      <c r="I13" s="61" t="s">
        <v>189</v>
      </c>
      <c r="J13" s="61" t="s">
        <v>181</v>
      </c>
      <c r="K13" s="61">
        <v>40</v>
      </c>
      <c r="L13" s="61" t="s">
        <v>179</v>
      </c>
      <c r="M13" s="62">
        <v>281</v>
      </c>
      <c r="N13" s="63">
        <v>85.6</v>
      </c>
      <c r="O13" s="63">
        <v>88.4</v>
      </c>
      <c r="P13" s="63">
        <v>83</v>
      </c>
      <c r="Q13" s="85">
        <v>0.62152777777777779</v>
      </c>
      <c r="R13" s="63">
        <v>88</v>
      </c>
      <c r="S13" s="63">
        <v>92.2</v>
      </c>
      <c r="T13" s="63">
        <v>83.6</v>
      </c>
      <c r="U13" s="66">
        <v>247</v>
      </c>
      <c r="V13" s="66">
        <v>259</v>
      </c>
      <c r="W13" s="67">
        <v>235</v>
      </c>
    </row>
    <row r="14" spans="1:23" ht="16.5" customHeight="1" x14ac:dyDescent="0.2">
      <c r="A14" s="115"/>
      <c r="B14" s="104"/>
      <c r="C14" s="104"/>
      <c r="D14" s="104"/>
      <c r="E14" s="104"/>
      <c r="F14" s="104"/>
      <c r="G14" s="113"/>
      <c r="H14" s="60" t="s">
        <v>192</v>
      </c>
      <c r="I14" s="61" t="s">
        <v>189</v>
      </c>
      <c r="J14" s="61" t="s">
        <v>181</v>
      </c>
      <c r="K14" s="61">
        <v>20</v>
      </c>
      <c r="L14" s="61" t="s">
        <v>179</v>
      </c>
      <c r="M14" s="62">
        <v>169</v>
      </c>
      <c r="N14" s="63">
        <v>53</v>
      </c>
      <c r="O14" s="63">
        <v>75</v>
      </c>
      <c r="P14" s="63">
        <v>31.2</v>
      </c>
      <c r="Q14" s="85">
        <v>0.6645833333333333</v>
      </c>
      <c r="R14" s="63">
        <v>56</v>
      </c>
      <c r="S14" s="63">
        <v>81.2</v>
      </c>
      <c r="T14" s="63">
        <v>30.8</v>
      </c>
      <c r="U14" s="66">
        <v>95</v>
      </c>
      <c r="V14" s="66">
        <v>137</v>
      </c>
      <c r="W14" s="67">
        <v>52</v>
      </c>
    </row>
    <row r="15" spans="1:23" ht="16.5" customHeight="1" x14ac:dyDescent="0.2">
      <c r="A15" s="116"/>
      <c r="B15" s="105"/>
      <c r="C15" s="105"/>
      <c r="D15" s="105"/>
      <c r="E15" s="105"/>
      <c r="F15" s="105"/>
      <c r="G15" s="114"/>
      <c r="H15" s="60" t="s">
        <v>182</v>
      </c>
      <c r="I15" s="61" t="s">
        <v>189</v>
      </c>
      <c r="J15" s="61" t="s">
        <v>181</v>
      </c>
      <c r="K15" s="61" t="s">
        <v>187</v>
      </c>
      <c r="L15" s="68" t="s">
        <v>179</v>
      </c>
      <c r="M15" s="62">
        <v>104</v>
      </c>
      <c r="N15" s="72">
        <v>2.06</v>
      </c>
      <c r="O15" s="72">
        <v>2.6</v>
      </c>
      <c r="P15" s="72">
        <v>1.5</v>
      </c>
      <c r="Q15" s="85">
        <v>0.66041666666666665</v>
      </c>
      <c r="R15" s="72">
        <v>1.96</v>
      </c>
      <c r="S15" s="72">
        <v>2.66</v>
      </c>
      <c r="T15" s="72">
        <v>1.24</v>
      </c>
      <c r="U15" s="73">
        <v>2</v>
      </c>
      <c r="V15" s="73">
        <v>3</v>
      </c>
      <c r="W15" s="74">
        <v>1</v>
      </c>
    </row>
    <row r="16" spans="1:23" ht="16.5" customHeight="1" x14ac:dyDescent="0.2">
      <c r="A16" s="117">
        <v>4</v>
      </c>
      <c r="B16" s="103" t="s">
        <v>8</v>
      </c>
      <c r="C16" s="103" t="s">
        <v>193</v>
      </c>
      <c r="D16" s="103" t="s">
        <v>173</v>
      </c>
      <c r="E16" s="103" t="s">
        <v>194</v>
      </c>
      <c r="F16" s="103" t="s">
        <v>195</v>
      </c>
      <c r="G16" s="103" t="s">
        <v>176</v>
      </c>
      <c r="H16" s="58" t="s">
        <v>177</v>
      </c>
      <c r="I16" s="59" t="s">
        <v>173</v>
      </c>
      <c r="J16" s="59" t="s">
        <v>178</v>
      </c>
      <c r="K16" s="59" t="s">
        <v>179</v>
      </c>
      <c r="L16" s="61" t="s">
        <v>179</v>
      </c>
      <c r="M16" s="70">
        <v>529</v>
      </c>
      <c r="N16" s="75">
        <v>0.42399999999999999</v>
      </c>
      <c r="O16" s="75">
        <v>0.69</v>
      </c>
      <c r="P16" s="75">
        <v>0.156</v>
      </c>
      <c r="Q16" s="86">
        <v>0.62569444444444444</v>
      </c>
      <c r="R16" s="75">
        <v>1.056</v>
      </c>
      <c r="S16" s="75">
        <v>1.69</v>
      </c>
      <c r="T16" s="75">
        <v>0.42199999999999999</v>
      </c>
      <c r="U16" s="64">
        <v>6</v>
      </c>
      <c r="V16" s="64">
        <v>9</v>
      </c>
      <c r="W16" s="65">
        <v>2</v>
      </c>
    </row>
    <row r="17" spans="1:23" ht="16.5" customHeight="1" x14ac:dyDescent="0.2">
      <c r="A17" s="115"/>
      <c r="B17" s="104"/>
      <c r="C17" s="104"/>
      <c r="D17" s="104"/>
      <c r="E17" s="104"/>
      <c r="F17" s="104"/>
      <c r="G17" s="104"/>
      <c r="H17" s="60" t="s">
        <v>180</v>
      </c>
      <c r="I17" s="61" t="s">
        <v>173</v>
      </c>
      <c r="J17" s="61" t="s">
        <v>181</v>
      </c>
      <c r="K17" s="61" t="s">
        <v>179</v>
      </c>
      <c r="L17" s="61" t="s">
        <v>179</v>
      </c>
      <c r="M17" s="62">
        <v>2585</v>
      </c>
      <c r="N17" s="72">
        <v>5.8000000000000003E-2</v>
      </c>
      <c r="O17" s="72">
        <v>8.5999999999999993E-2</v>
      </c>
      <c r="P17" s="72">
        <v>3.2000000000000001E-2</v>
      </c>
      <c r="Q17" s="85">
        <v>0.62777777777777777</v>
      </c>
      <c r="R17" s="72">
        <v>0.42599999999999999</v>
      </c>
      <c r="S17" s="72">
        <v>0.54800000000000004</v>
      </c>
      <c r="T17" s="72">
        <v>0.30399999999999999</v>
      </c>
      <c r="U17" s="66">
        <v>11</v>
      </c>
      <c r="V17" s="66">
        <v>14</v>
      </c>
      <c r="W17" s="67">
        <v>8</v>
      </c>
    </row>
    <row r="18" spans="1:23" ht="16.5" customHeight="1" x14ac:dyDescent="0.2">
      <c r="A18" s="115"/>
      <c r="B18" s="104"/>
      <c r="C18" s="104"/>
      <c r="D18" s="104"/>
      <c r="E18" s="104"/>
      <c r="F18" s="104"/>
      <c r="G18" s="104"/>
      <c r="H18" s="60" t="s">
        <v>182</v>
      </c>
      <c r="I18" s="61" t="s">
        <v>173</v>
      </c>
      <c r="J18" s="61" t="s">
        <v>181</v>
      </c>
      <c r="K18" s="61" t="s">
        <v>179</v>
      </c>
      <c r="L18" s="61" t="s">
        <v>179</v>
      </c>
      <c r="M18" s="62">
        <v>477</v>
      </c>
      <c r="N18" s="72">
        <v>0.71</v>
      </c>
      <c r="O18" s="72">
        <v>1.002</v>
      </c>
      <c r="P18" s="72">
        <v>0.41799999999999998</v>
      </c>
      <c r="Q18" s="85">
        <v>0.64722222222222225</v>
      </c>
      <c r="R18" s="72">
        <v>0.628</v>
      </c>
      <c r="S18" s="72">
        <v>1.1679999999999999</v>
      </c>
      <c r="T18" s="72">
        <v>0.19800000000000001</v>
      </c>
      <c r="U18" s="66">
        <v>3</v>
      </c>
      <c r="V18" s="66">
        <v>6</v>
      </c>
      <c r="W18" s="67">
        <v>1</v>
      </c>
    </row>
    <row r="19" spans="1:23" ht="16.5" customHeight="1" x14ac:dyDescent="0.2">
      <c r="A19" s="116"/>
      <c r="B19" s="105"/>
      <c r="C19" s="105"/>
      <c r="D19" s="105"/>
      <c r="E19" s="105"/>
      <c r="F19" s="105"/>
      <c r="G19" s="105"/>
      <c r="H19" s="69" t="s">
        <v>183</v>
      </c>
      <c r="I19" s="61" t="s">
        <v>173</v>
      </c>
      <c r="J19" s="61" t="s">
        <v>181</v>
      </c>
      <c r="K19" s="61" t="s">
        <v>179</v>
      </c>
      <c r="L19" s="68" t="s">
        <v>179</v>
      </c>
      <c r="M19" s="62">
        <v>272</v>
      </c>
      <c r="N19" s="72">
        <v>0.33200000000000002</v>
      </c>
      <c r="O19" s="72">
        <v>0.63600000000000001</v>
      </c>
      <c r="P19" s="72">
        <v>0.03</v>
      </c>
      <c r="Q19" s="85">
        <v>0.63402777777777775</v>
      </c>
      <c r="R19" s="72">
        <v>0.98199999999999998</v>
      </c>
      <c r="S19" s="72">
        <v>1.524</v>
      </c>
      <c r="T19" s="72">
        <v>0.44</v>
      </c>
      <c r="U19" s="73">
        <v>3</v>
      </c>
      <c r="V19" s="73">
        <v>4</v>
      </c>
      <c r="W19" s="74">
        <v>1</v>
      </c>
    </row>
    <row r="20" spans="1:23" ht="16.5" customHeight="1" x14ac:dyDescent="0.2">
      <c r="A20" s="115">
        <v>5</v>
      </c>
      <c r="B20" s="103" t="s">
        <v>8</v>
      </c>
      <c r="C20" s="104" t="s">
        <v>196</v>
      </c>
      <c r="D20" s="104" t="s">
        <v>189</v>
      </c>
      <c r="E20" s="104" t="s">
        <v>197</v>
      </c>
      <c r="F20" s="104" t="s">
        <v>198</v>
      </c>
      <c r="G20" s="112" t="s">
        <v>176</v>
      </c>
      <c r="H20" s="58" t="s">
        <v>177</v>
      </c>
      <c r="I20" s="59" t="s">
        <v>189</v>
      </c>
      <c r="J20" s="59" t="s">
        <v>178</v>
      </c>
      <c r="K20" s="59">
        <v>20</v>
      </c>
      <c r="L20" s="61" t="s">
        <v>179</v>
      </c>
      <c r="M20" s="70">
        <v>532</v>
      </c>
      <c r="N20" s="71">
        <v>49.6</v>
      </c>
      <c r="O20" s="71">
        <v>50.5</v>
      </c>
      <c r="P20" s="71">
        <v>48.5</v>
      </c>
      <c r="Q20" s="86">
        <v>0.6118055555555556</v>
      </c>
      <c r="R20" s="71">
        <v>50</v>
      </c>
      <c r="S20" s="71">
        <v>53</v>
      </c>
      <c r="T20" s="71">
        <v>46.9</v>
      </c>
      <c r="U20" s="66">
        <v>266</v>
      </c>
      <c r="V20" s="66">
        <v>282</v>
      </c>
      <c r="W20" s="67">
        <v>250</v>
      </c>
    </row>
    <row r="21" spans="1:23" ht="16.5" customHeight="1" x14ac:dyDescent="0.2">
      <c r="A21" s="115"/>
      <c r="B21" s="104"/>
      <c r="C21" s="104"/>
      <c r="D21" s="104"/>
      <c r="E21" s="104"/>
      <c r="F21" s="104"/>
      <c r="G21" s="113"/>
      <c r="H21" s="60" t="s">
        <v>180</v>
      </c>
      <c r="I21" s="61" t="s">
        <v>189</v>
      </c>
      <c r="J21" s="61" t="s">
        <v>181</v>
      </c>
      <c r="K21" s="61">
        <v>40</v>
      </c>
      <c r="L21" s="61" t="s">
        <v>179</v>
      </c>
      <c r="M21" s="62">
        <v>928</v>
      </c>
      <c r="N21" s="63">
        <v>77.400000000000006</v>
      </c>
      <c r="O21" s="63">
        <v>78.3</v>
      </c>
      <c r="P21" s="63">
        <v>76.400000000000006</v>
      </c>
      <c r="Q21" s="85">
        <v>0.61041666666666672</v>
      </c>
      <c r="R21" s="63">
        <v>76.2</v>
      </c>
      <c r="S21" s="63">
        <v>77.8</v>
      </c>
      <c r="T21" s="63">
        <v>74.599999999999994</v>
      </c>
      <c r="U21" s="66">
        <v>707</v>
      </c>
      <c r="V21" s="66">
        <v>722</v>
      </c>
      <c r="W21" s="67">
        <v>692</v>
      </c>
    </row>
    <row r="22" spans="1:23" ht="16.5" customHeight="1" x14ac:dyDescent="0.2">
      <c r="A22" s="115"/>
      <c r="B22" s="104"/>
      <c r="C22" s="104"/>
      <c r="D22" s="104"/>
      <c r="E22" s="104"/>
      <c r="F22" s="104"/>
      <c r="G22" s="113"/>
      <c r="H22" s="60" t="s">
        <v>182</v>
      </c>
      <c r="I22" s="61" t="s">
        <v>189</v>
      </c>
      <c r="J22" s="61" t="s">
        <v>181</v>
      </c>
      <c r="K22" s="61" t="s">
        <v>199</v>
      </c>
      <c r="L22" s="61" t="s">
        <v>179</v>
      </c>
      <c r="M22" s="62">
        <v>696</v>
      </c>
      <c r="N22" s="63">
        <v>77</v>
      </c>
      <c r="O22" s="63">
        <v>78.3</v>
      </c>
      <c r="P22" s="63">
        <v>75.8</v>
      </c>
      <c r="Q22" s="85">
        <v>0.60625000000000007</v>
      </c>
      <c r="R22" s="63">
        <v>76.8</v>
      </c>
      <c r="S22" s="63">
        <v>78.5</v>
      </c>
      <c r="T22" s="63">
        <v>74.900000000000006</v>
      </c>
      <c r="U22" s="66">
        <v>535</v>
      </c>
      <c r="V22" s="66">
        <v>546</v>
      </c>
      <c r="W22" s="67">
        <v>521</v>
      </c>
    </row>
    <row r="23" spans="1:23" ht="16.5" customHeight="1" x14ac:dyDescent="0.2">
      <c r="A23" s="115"/>
      <c r="B23" s="105"/>
      <c r="C23" s="104"/>
      <c r="D23" s="104"/>
      <c r="E23" s="104"/>
      <c r="F23" s="104"/>
      <c r="G23" s="113"/>
      <c r="H23" s="69" t="s">
        <v>183</v>
      </c>
      <c r="I23" s="61" t="s">
        <v>189</v>
      </c>
      <c r="J23" s="61" t="s">
        <v>181</v>
      </c>
      <c r="K23" s="61">
        <v>10</v>
      </c>
      <c r="L23" s="68" t="s">
        <v>179</v>
      </c>
      <c r="M23" s="62">
        <v>225</v>
      </c>
      <c r="N23" s="72">
        <v>3.62</v>
      </c>
      <c r="O23" s="72">
        <v>4.0999999999999996</v>
      </c>
      <c r="P23" s="72">
        <v>3.15</v>
      </c>
      <c r="Q23" s="85">
        <v>0.61041666666666672</v>
      </c>
      <c r="R23" s="72">
        <v>4.62</v>
      </c>
      <c r="S23" s="72">
        <v>5.46</v>
      </c>
      <c r="T23" s="72">
        <v>3.77</v>
      </c>
      <c r="U23" s="73">
        <v>10</v>
      </c>
      <c r="V23" s="73">
        <v>12</v>
      </c>
      <c r="W23" s="74">
        <v>8</v>
      </c>
    </row>
    <row r="24" spans="1:23" ht="16.5" customHeight="1" x14ac:dyDescent="0.2">
      <c r="A24" s="117">
        <v>6</v>
      </c>
      <c r="B24" s="103" t="s">
        <v>8</v>
      </c>
      <c r="C24" s="103" t="s">
        <v>200</v>
      </c>
      <c r="D24" s="103" t="s">
        <v>189</v>
      </c>
      <c r="E24" s="103" t="s">
        <v>201</v>
      </c>
      <c r="F24" s="103" t="s">
        <v>202</v>
      </c>
      <c r="G24" s="103" t="s">
        <v>176</v>
      </c>
      <c r="H24" s="58" t="s">
        <v>177</v>
      </c>
      <c r="I24" s="59" t="s">
        <v>189</v>
      </c>
      <c r="J24" s="59" t="s">
        <v>181</v>
      </c>
      <c r="K24" s="59">
        <v>20</v>
      </c>
      <c r="L24" s="61" t="s">
        <v>179</v>
      </c>
      <c r="M24" s="70">
        <v>129</v>
      </c>
      <c r="N24" s="71">
        <v>35.200000000000003</v>
      </c>
      <c r="O24" s="71">
        <v>36.1</v>
      </c>
      <c r="P24" s="71">
        <v>34.4</v>
      </c>
      <c r="Q24" s="86">
        <v>0.59930555555555554</v>
      </c>
      <c r="R24" s="71">
        <v>37.799999999999997</v>
      </c>
      <c r="S24" s="71">
        <v>39.1</v>
      </c>
      <c r="T24" s="71">
        <v>36.4</v>
      </c>
      <c r="U24" s="66">
        <v>49</v>
      </c>
      <c r="V24" s="66">
        <v>50</v>
      </c>
      <c r="W24" s="67">
        <v>47</v>
      </c>
    </row>
    <row r="25" spans="1:23" ht="16.5" customHeight="1" x14ac:dyDescent="0.2">
      <c r="A25" s="115"/>
      <c r="B25" s="104"/>
      <c r="C25" s="104"/>
      <c r="D25" s="104"/>
      <c r="E25" s="104"/>
      <c r="F25" s="104"/>
      <c r="G25" s="104"/>
      <c r="H25" s="60" t="s">
        <v>180</v>
      </c>
      <c r="I25" s="61" t="s">
        <v>189</v>
      </c>
      <c r="J25" s="61" t="s">
        <v>181</v>
      </c>
      <c r="K25" s="61">
        <v>30</v>
      </c>
      <c r="L25" s="61" t="s">
        <v>179</v>
      </c>
      <c r="M25" s="62">
        <v>167</v>
      </c>
      <c r="N25" s="63">
        <v>48</v>
      </c>
      <c r="O25" s="63">
        <v>49.2</v>
      </c>
      <c r="P25" s="63">
        <v>46.8</v>
      </c>
      <c r="Q25" s="85">
        <v>0.60069444444444442</v>
      </c>
      <c r="R25" s="63">
        <v>50.2</v>
      </c>
      <c r="S25" s="63">
        <v>51.6</v>
      </c>
      <c r="T25" s="63">
        <v>48.9</v>
      </c>
      <c r="U25" s="66">
        <v>84</v>
      </c>
      <c r="V25" s="66">
        <v>86</v>
      </c>
      <c r="W25" s="67">
        <v>82</v>
      </c>
    </row>
    <row r="26" spans="1:23" ht="16.5" customHeight="1" x14ac:dyDescent="0.2">
      <c r="A26" s="116"/>
      <c r="B26" s="105"/>
      <c r="C26" s="105"/>
      <c r="D26" s="105"/>
      <c r="E26" s="105"/>
      <c r="F26" s="105"/>
      <c r="G26" s="105"/>
      <c r="H26" s="60" t="s">
        <v>182</v>
      </c>
      <c r="I26" s="61" t="s">
        <v>189</v>
      </c>
      <c r="J26" s="61" t="s">
        <v>178</v>
      </c>
      <c r="K26" s="61">
        <v>20</v>
      </c>
      <c r="L26" s="68" t="s">
        <v>179</v>
      </c>
      <c r="M26" s="62">
        <v>206</v>
      </c>
      <c r="N26" s="63">
        <v>70.400000000000006</v>
      </c>
      <c r="O26" s="63">
        <v>71.3</v>
      </c>
      <c r="P26" s="63">
        <v>69.400000000000006</v>
      </c>
      <c r="Q26" s="85">
        <v>0.6020833333333333</v>
      </c>
      <c r="R26" s="63">
        <v>73.400000000000006</v>
      </c>
      <c r="S26" s="63">
        <v>75.099999999999994</v>
      </c>
      <c r="T26" s="63">
        <v>71.8</v>
      </c>
      <c r="U26" s="73">
        <v>151</v>
      </c>
      <c r="V26" s="73">
        <v>155</v>
      </c>
      <c r="W26" s="74">
        <v>148</v>
      </c>
    </row>
    <row r="27" spans="1:23" ht="16.5" customHeight="1" x14ac:dyDescent="0.2">
      <c r="A27" s="115">
        <v>7</v>
      </c>
      <c r="B27" s="103" t="s">
        <v>8</v>
      </c>
      <c r="C27" s="104" t="s">
        <v>203</v>
      </c>
      <c r="D27" s="104" t="s">
        <v>204</v>
      </c>
      <c r="E27" s="104" t="s">
        <v>205</v>
      </c>
      <c r="F27" s="104" t="s">
        <v>206</v>
      </c>
      <c r="G27" s="104" t="s">
        <v>207</v>
      </c>
      <c r="H27" s="58" t="s">
        <v>177</v>
      </c>
      <c r="I27" s="59" t="s">
        <v>204</v>
      </c>
      <c r="J27" s="59" t="s">
        <v>178</v>
      </c>
      <c r="K27" s="59" t="s">
        <v>179</v>
      </c>
      <c r="L27" s="61" t="s">
        <v>179</v>
      </c>
      <c r="M27" s="70">
        <v>1439</v>
      </c>
      <c r="N27" s="75">
        <f>2*0.175</f>
        <v>0.35</v>
      </c>
      <c r="O27" s="75">
        <f>2*0.23</f>
        <v>0.46</v>
      </c>
      <c r="P27" s="75">
        <f>2*0.12</f>
        <v>0.24</v>
      </c>
      <c r="Q27" s="86">
        <v>0.60972222222222217</v>
      </c>
      <c r="R27" s="75">
        <v>0.378</v>
      </c>
      <c r="S27" s="75">
        <v>0.51300000000000001</v>
      </c>
      <c r="T27" s="75">
        <v>0.24399999999999999</v>
      </c>
      <c r="U27" s="66">
        <v>5</v>
      </c>
      <c r="V27" s="66">
        <v>7</v>
      </c>
      <c r="W27" s="67">
        <v>3</v>
      </c>
    </row>
    <row r="28" spans="1:23" ht="16.5" customHeight="1" x14ac:dyDescent="0.2">
      <c r="A28" s="115"/>
      <c r="B28" s="104"/>
      <c r="C28" s="104"/>
      <c r="D28" s="104"/>
      <c r="E28" s="104"/>
      <c r="F28" s="104"/>
      <c r="G28" s="104"/>
      <c r="H28" s="60" t="s">
        <v>180</v>
      </c>
      <c r="I28" s="61" t="s">
        <v>204</v>
      </c>
      <c r="J28" s="61" t="s">
        <v>181</v>
      </c>
      <c r="K28" s="61" t="s">
        <v>179</v>
      </c>
      <c r="L28" s="61" t="s">
        <v>179</v>
      </c>
      <c r="M28" s="62">
        <v>295</v>
      </c>
      <c r="N28" s="72">
        <f>2*0.372</f>
        <v>0.74399999999999999</v>
      </c>
      <c r="O28" s="72">
        <f>2*0.48</f>
        <v>0.96</v>
      </c>
      <c r="P28" s="72">
        <f>2*0.263</f>
        <v>0.52600000000000002</v>
      </c>
      <c r="Q28" s="85">
        <v>0.6</v>
      </c>
      <c r="R28" s="72">
        <f>0.289*2</f>
        <v>0.57799999999999996</v>
      </c>
      <c r="S28" s="72">
        <f>0.414*2</f>
        <v>0.82799999999999996</v>
      </c>
      <c r="T28" s="72">
        <f>0.164*2</f>
        <v>0.32800000000000001</v>
      </c>
      <c r="U28" s="66">
        <v>2</v>
      </c>
      <c r="V28" s="66">
        <v>2</v>
      </c>
      <c r="W28" s="67">
        <v>1</v>
      </c>
    </row>
    <row r="29" spans="1:23" ht="16.5" customHeight="1" x14ac:dyDescent="0.2">
      <c r="A29" s="115"/>
      <c r="B29" s="104"/>
      <c r="C29" s="104"/>
      <c r="D29" s="104"/>
      <c r="E29" s="104"/>
      <c r="F29" s="104"/>
      <c r="G29" s="104"/>
      <c r="H29" s="60" t="s">
        <v>182</v>
      </c>
      <c r="I29" s="61" t="s">
        <v>204</v>
      </c>
      <c r="J29" s="61" t="s">
        <v>181</v>
      </c>
      <c r="K29" s="61" t="s">
        <v>179</v>
      </c>
      <c r="L29" s="61" t="s">
        <v>179</v>
      </c>
      <c r="M29" s="62">
        <v>203</v>
      </c>
      <c r="N29" s="72">
        <f>0.165*2</f>
        <v>0.33</v>
      </c>
      <c r="O29" s="72">
        <f>2*0.212</f>
        <v>0.42399999999999999</v>
      </c>
      <c r="P29" s="72">
        <f>2*0.118</f>
        <v>0.23599999999999999</v>
      </c>
      <c r="Q29" s="85">
        <v>0.60625000000000007</v>
      </c>
      <c r="R29" s="72">
        <f>0.366*2</f>
        <v>0.73199999999999998</v>
      </c>
      <c r="S29" s="72">
        <f>0.451*2</f>
        <v>0.90200000000000002</v>
      </c>
      <c r="T29" s="72">
        <f>0.281*2</f>
        <v>0.56200000000000006</v>
      </c>
      <c r="U29" s="66">
        <v>1</v>
      </c>
      <c r="V29" s="66">
        <v>2</v>
      </c>
      <c r="W29" s="67">
        <v>1</v>
      </c>
    </row>
    <row r="30" spans="1:23" ht="16.5" customHeight="1" x14ac:dyDescent="0.2">
      <c r="A30" s="116"/>
      <c r="B30" s="105"/>
      <c r="C30" s="105"/>
      <c r="D30" s="105"/>
      <c r="E30" s="105"/>
      <c r="F30" s="105"/>
      <c r="G30" s="105"/>
      <c r="H30" s="69" t="s">
        <v>183</v>
      </c>
      <c r="I30" s="61" t="s">
        <v>204</v>
      </c>
      <c r="J30" s="61" t="s">
        <v>181</v>
      </c>
      <c r="K30" s="61" t="s">
        <v>179</v>
      </c>
      <c r="L30" s="68" t="s">
        <v>179</v>
      </c>
      <c r="M30" s="62">
        <v>170</v>
      </c>
      <c r="N30" s="72">
        <f>2*0.395</f>
        <v>0.79</v>
      </c>
      <c r="O30" s="72">
        <f>2*0.585</f>
        <v>1.17</v>
      </c>
      <c r="P30" s="72">
        <f>2*0.205</f>
        <v>0.41</v>
      </c>
      <c r="Q30" s="85">
        <v>0.59930555555555554</v>
      </c>
      <c r="R30" s="72">
        <f>0.485*2</f>
        <v>0.97</v>
      </c>
      <c r="S30" s="72">
        <f>0.742*2</f>
        <v>1.484</v>
      </c>
      <c r="T30" s="72">
        <f>0.228*2</f>
        <v>0.45600000000000002</v>
      </c>
      <c r="U30" s="73">
        <v>2</v>
      </c>
      <c r="V30" s="73">
        <v>3</v>
      </c>
      <c r="W30" s="74">
        <v>1</v>
      </c>
    </row>
    <row r="31" spans="1:23" ht="16.5" customHeight="1" x14ac:dyDescent="0.2">
      <c r="A31" s="115">
        <v>8</v>
      </c>
      <c r="B31" s="103" t="s">
        <v>8</v>
      </c>
      <c r="C31" s="104" t="s">
        <v>208</v>
      </c>
      <c r="D31" s="104" t="s">
        <v>173</v>
      </c>
      <c r="E31" s="104" t="s">
        <v>185</v>
      </c>
      <c r="F31" s="104" t="s">
        <v>209</v>
      </c>
      <c r="G31" s="112" t="s">
        <v>176</v>
      </c>
      <c r="H31" s="58" t="s">
        <v>177</v>
      </c>
      <c r="I31" s="59" t="s">
        <v>173</v>
      </c>
      <c r="J31" s="59" t="s">
        <v>178</v>
      </c>
      <c r="K31" s="59">
        <v>80</v>
      </c>
      <c r="L31" s="61" t="s">
        <v>179</v>
      </c>
      <c r="M31" s="70">
        <v>748</v>
      </c>
      <c r="N31" s="71">
        <v>90.8</v>
      </c>
      <c r="O31" s="71">
        <v>92.92</v>
      </c>
      <c r="P31" s="71">
        <v>88.6</v>
      </c>
      <c r="Q31" s="86">
        <v>0.60555555555555551</v>
      </c>
      <c r="R31" s="71">
        <v>92.8</v>
      </c>
      <c r="S31" s="71">
        <v>94.32</v>
      </c>
      <c r="T31" s="71">
        <v>91.1</v>
      </c>
      <c r="U31" s="66">
        <v>694</v>
      </c>
      <c r="V31" s="66">
        <v>705</v>
      </c>
      <c r="W31" s="67">
        <v>681</v>
      </c>
    </row>
    <row r="32" spans="1:23" ht="16.5" customHeight="1" x14ac:dyDescent="0.2">
      <c r="A32" s="115"/>
      <c r="B32" s="104"/>
      <c r="C32" s="104"/>
      <c r="D32" s="104"/>
      <c r="E32" s="104"/>
      <c r="F32" s="104"/>
      <c r="G32" s="113"/>
      <c r="H32" s="60" t="s">
        <v>180</v>
      </c>
      <c r="I32" s="61" t="s">
        <v>173</v>
      </c>
      <c r="J32" s="61" t="s">
        <v>181</v>
      </c>
      <c r="K32" s="61">
        <v>80</v>
      </c>
      <c r="L32" s="61" t="s">
        <v>179</v>
      </c>
      <c r="M32" s="62">
        <v>776</v>
      </c>
      <c r="N32" s="63">
        <v>90.2</v>
      </c>
      <c r="O32" s="63">
        <v>91.88</v>
      </c>
      <c r="P32" s="63">
        <v>88.58</v>
      </c>
      <c r="Q32" s="85">
        <v>0.6</v>
      </c>
      <c r="R32" s="63">
        <v>93.2</v>
      </c>
      <c r="S32" s="63">
        <v>95.42</v>
      </c>
      <c r="T32" s="63">
        <v>90.82</v>
      </c>
      <c r="U32" s="66">
        <v>723</v>
      </c>
      <c r="V32" s="66">
        <v>740</v>
      </c>
      <c r="W32" s="67">
        <v>705</v>
      </c>
    </row>
    <row r="33" spans="1:23" ht="16.5" customHeight="1" x14ac:dyDescent="0.2">
      <c r="A33" s="115"/>
      <c r="B33" s="104"/>
      <c r="C33" s="104"/>
      <c r="D33" s="104"/>
      <c r="E33" s="104"/>
      <c r="F33" s="104"/>
      <c r="G33" s="113"/>
      <c r="H33" s="60" t="s">
        <v>182</v>
      </c>
      <c r="I33" s="61" t="s">
        <v>173</v>
      </c>
      <c r="J33" s="61" t="s">
        <v>181</v>
      </c>
      <c r="K33" s="61">
        <v>20</v>
      </c>
      <c r="L33" s="61">
        <v>20</v>
      </c>
      <c r="M33" s="62">
        <v>351</v>
      </c>
      <c r="N33" s="72">
        <v>8.66</v>
      </c>
      <c r="O33" s="72">
        <v>9.24</v>
      </c>
      <c r="P33" s="72">
        <v>8.08</v>
      </c>
      <c r="Q33" s="85">
        <v>0.60625000000000007</v>
      </c>
      <c r="R33" s="72">
        <v>8.36</v>
      </c>
      <c r="S33" s="72">
        <v>8.8840000000000003</v>
      </c>
      <c r="T33" s="72">
        <v>7.6159999999999997</v>
      </c>
      <c r="U33" s="66">
        <v>29</v>
      </c>
      <c r="V33" s="66">
        <v>31</v>
      </c>
      <c r="W33" s="67">
        <v>27</v>
      </c>
    </row>
    <row r="34" spans="1:23" ht="16.5" customHeight="1" x14ac:dyDescent="0.2">
      <c r="A34" s="116"/>
      <c r="B34" s="105"/>
      <c r="C34" s="105"/>
      <c r="D34" s="105"/>
      <c r="E34" s="105"/>
      <c r="F34" s="105"/>
      <c r="G34" s="114"/>
      <c r="H34" s="69" t="s">
        <v>183</v>
      </c>
      <c r="I34" s="61" t="s">
        <v>173</v>
      </c>
      <c r="J34" s="61" t="s">
        <v>181</v>
      </c>
      <c r="K34" s="61">
        <v>20</v>
      </c>
      <c r="L34" s="68">
        <v>30</v>
      </c>
      <c r="M34" s="62">
        <v>316</v>
      </c>
      <c r="N34" s="63">
        <v>43</v>
      </c>
      <c r="O34" s="63">
        <v>45</v>
      </c>
      <c r="P34" s="63">
        <v>41.08</v>
      </c>
      <c r="Q34" s="87">
        <v>0.60972222222222217</v>
      </c>
      <c r="R34" s="63">
        <v>40.200000000000003</v>
      </c>
      <c r="S34" s="63">
        <v>41.46</v>
      </c>
      <c r="T34" s="63">
        <v>39.06</v>
      </c>
      <c r="U34" s="73">
        <v>127</v>
      </c>
      <c r="V34" s="73">
        <v>131</v>
      </c>
      <c r="W34" s="74">
        <v>124</v>
      </c>
    </row>
    <row r="35" spans="1:23" ht="16.5" customHeight="1" x14ac:dyDescent="0.2">
      <c r="A35" s="115">
        <v>9</v>
      </c>
      <c r="B35" s="103" t="s">
        <v>8</v>
      </c>
      <c r="C35" s="104" t="s">
        <v>210</v>
      </c>
      <c r="D35" s="104" t="s">
        <v>189</v>
      </c>
      <c r="E35" s="104" t="s">
        <v>190</v>
      </c>
      <c r="F35" s="104" t="s">
        <v>211</v>
      </c>
      <c r="G35" s="104" t="s">
        <v>176</v>
      </c>
      <c r="H35" s="58" t="s">
        <v>177</v>
      </c>
      <c r="I35" s="59" t="s">
        <v>189</v>
      </c>
      <c r="J35" s="59" t="s">
        <v>178</v>
      </c>
      <c r="K35" s="59" t="s">
        <v>179</v>
      </c>
      <c r="L35" s="61" t="s">
        <v>179</v>
      </c>
      <c r="M35" s="70">
        <v>334</v>
      </c>
      <c r="N35" s="71">
        <f>34.5*2</f>
        <v>69</v>
      </c>
      <c r="O35" s="71">
        <f>35.63*2</f>
        <v>71.260000000000005</v>
      </c>
      <c r="P35" s="71">
        <f>33.42*2</f>
        <v>66.84</v>
      </c>
      <c r="Q35" s="86">
        <v>0.6069444444444444</v>
      </c>
      <c r="R35" s="71">
        <f>35.1*2</f>
        <v>70.2</v>
      </c>
      <c r="S35" s="71">
        <f>36.09*2</f>
        <v>72.180000000000007</v>
      </c>
      <c r="T35" s="71">
        <f>34.05*2</f>
        <v>68.099999999999994</v>
      </c>
      <c r="U35" s="66">
        <v>234</v>
      </c>
      <c r="V35" s="66">
        <v>241</v>
      </c>
      <c r="W35" s="67">
        <v>227</v>
      </c>
    </row>
    <row r="36" spans="1:23" ht="16.5" customHeight="1" x14ac:dyDescent="0.2">
      <c r="A36" s="115"/>
      <c r="B36" s="104"/>
      <c r="C36" s="104"/>
      <c r="D36" s="104"/>
      <c r="E36" s="104"/>
      <c r="F36" s="104"/>
      <c r="G36" s="104"/>
      <c r="H36" s="60" t="s">
        <v>180</v>
      </c>
      <c r="I36" s="61" t="s">
        <v>189</v>
      </c>
      <c r="J36" s="61" t="s">
        <v>181</v>
      </c>
      <c r="K36" s="61" t="s">
        <v>179</v>
      </c>
      <c r="L36" s="61" t="s">
        <v>179</v>
      </c>
      <c r="M36" s="62">
        <v>1236</v>
      </c>
      <c r="N36" s="63">
        <f>45.6*2</f>
        <v>91.2</v>
      </c>
      <c r="O36" s="63">
        <f>46.23*2</f>
        <v>92.46</v>
      </c>
      <c r="P36" s="63">
        <f>44.88*2</f>
        <v>89.76</v>
      </c>
      <c r="Q36" s="85">
        <v>0.59791666666666665</v>
      </c>
      <c r="R36" s="63">
        <f>46.5*2</f>
        <v>93</v>
      </c>
      <c r="S36" s="63">
        <f>47.29*2</f>
        <v>94.58</v>
      </c>
      <c r="T36" s="63">
        <f>45.64*2</f>
        <v>91.28</v>
      </c>
      <c r="U36" s="66">
        <v>1149</v>
      </c>
      <c r="V36" s="66">
        <v>1169</v>
      </c>
      <c r="W36" s="67">
        <v>1128</v>
      </c>
    </row>
    <row r="37" spans="1:23" ht="16.5" customHeight="1" x14ac:dyDescent="0.2">
      <c r="A37" s="115"/>
      <c r="B37" s="104"/>
      <c r="C37" s="104"/>
      <c r="D37" s="104"/>
      <c r="E37" s="104"/>
      <c r="F37" s="104"/>
      <c r="G37" s="104"/>
      <c r="H37" s="60" t="s">
        <v>182</v>
      </c>
      <c r="I37" s="61" t="s">
        <v>189</v>
      </c>
      <c r="J37" s="61" t="s">
        <v>181</v>
      </c>
      <c r="K37" s="61" t="s">
        <v>179</v>
      </c>
      <c r="L37" s="61" t="s">
        <v>179</v>
      </c>
      <c r="M37" s="62">
        <v>95</v>
      </c>
      <c r="N37" s="72">
        <f>0.118*2</f>
        <v>0.23599999999999999</v>
      </c>
      <c r="O37" s="72">
        <f>0.215*2</f>
        <v>0.43</v>
      </c>
      <c r="P37" s="72">
        <f>0.021*2</f>
        <v>4.2000000000000003E-2</v>
      </c>
      <c r="Q37" s="85">
        <v>0.59930555555555554</v>
      </c>
      <c r="R37" s="72">
        <f>0.187*2</f>
        <v>0.374</v>
      </c>
      <c r="S37" s="72">
        <f>0.259*2</f>
        <v>0.51800000000000002</v>
      </c>
      <c r="T37" s="72">
        <f>0.116*2</f>
        <v>0.23200000000000001</v>
      </c>
      <c r="U37" s="66">
        <v>0</v>
      </c>
      <c r="V37" s="66">
        <v>0</v>
      </c>
      <c r="W37" s="67">
        <v>0</v>
      </c>
    </row>
    <row r="38" spans="1:23" ht="16.5" customHeight="1" x14ac:dyDescent="0.2">
      <c r="A38" s="116"/>
      <c r="B38" s="105"/>
      <c r="C38" s="105"/>
      <c r="D38" s="105"/>
      <c r="E38" s="105"/>
      <c r="F38" s="105"/>
      <c r="G38" s="105"/>
      <c r="H38" s="69" t="s">
        <v>183</v>
      </c>
      <c r="I38" s="61" t="s">
        <v>189</v>
      </c>
      <c r="J38" s="61" t="s">
        <v>181</v>
      </c>
      <c r="K38" s="61" t="s">
        <v>179</v>
      </c>
      <c r="L38" s="68" t="s">
        <v>179</v>
      </c>
      <c r="M38" s="62">
        <v>172</v>
      </c>
      <c r="N38" s="72">
        <f>4.8*2</f>
        <v>9.6</v>
      </c>
      <c r="O38" s="63">
        <f>5.41*2</f>
        <v>10.82</v>
      </c>
      <c r="P38" s="72">
        <f>4.19*2</f>
        <v>8.3800000000000008</v>
      </c>
      <c r="Q38" s="85">
        <v>0.59652777777777777</v>
      </c>
      <c r="R38" s="61">
        <f>5.75*2</f>
        <v>11.5</v>
      </c>
      <c r="S38" s="63">
        <f>6.19*2</f>
        <v>12.38</v>
      </c>
      <c r="T38" s="63">
        <f>5.3*2</f>
        <v>10.6</v>
      </c>
      <c r="U38" s="73">
        <v>20</v>
      </c>
      <c r="V38" s="73">
        <v>21</v>
      </c>
      <c r="W38" s="74">
        <v>18</v>
      </c>
    </row>
    <row r="39" spans="1:23" ht="16.5" customHeight="1" x14ac:dyDescent="0.2">
      <c r="A39" s="115">
        <v>10</v>
      </c>
      <c r="B39" s="103" t="s">
        <v>8</v>
      </c>
      <c r="C39" s="104" t="s">
        <v>212</v>
      </c>
      <c r="D39" s="104" t="s">
        <v>213</v>
      </c>
      <c r="E39" s="104" t="s">
        <v>214</v>
      </c>
      <c r="F39" s="123" t="s">
        <v>232</v>
      </c>
      <c r="G39" s="112" t="s">
        <v>176</v>
      </c>
      <c r="H39" s="58" t="s">
        <v>177</v>
      </c>
      <c r="I39" s="59" t="s">
        <v>215</v>
      </c>
      <c r="J39" s="59" t="s">
        <v>181</v>
      </c>
      <c r="K39" s="59">
        <v>10</v>
      </c>
      <c r="L39" s="61">
        <v>5</v>
      </c>
      <c r="M39" s="70">
        <v>356</v>
      </c>
      <c r="N39" s="75">
        <v>8.2000000000000003E-2</v>
      </c>
      <c r="O39" s="75">
        <v>0.14299999999999999</v>
      </c>
      <c r="P39" s="75">
        <v>2.1000000000000001E-2</v>
      </c>
      <c r="Q39" s="86">
        <v>0.59652777777777777</v>
      </c>
      <c r="R39" s="75">
        <v>0.13639999999999999</v>
      </c>
      <c r="S39" s="75">
        <v>0.19819999999999999</v>
      </c>
      <c r="T39" s="75">
        <v>7.4399999999999994E-2</v>
      </c>
      <c r="U39" s="66">
        <v>0</v>
      </c>
      <c r="V39" s="66">
        <v>1</v>
      </c>
      <c r="W39" s="67">
        <v>0</v>
      </c>
    </row>
    <row r="40" spans="1:23" ht="16.5" customHeight="1" x14ac:dyDescent="0.2">
      <c r="A40" s="115"/>
      <c r="B40" s="104"/>
      <c r="C40" s="104"/>
      <c r="D40" s="104"/>
      <c r="E40" s="104"/>
      <c r="F40" s="104"/>
      <c r="G40" s="113"/>
      <c r="H40" s="60" t="s">
        <v>180</v>
      </c>
      <c r="I40" s="61" t="s">
        <v>215</v>
      </c>
      <c r="J40" s="61" t="s">
        <v>181</v>
      </c>
      <c r="K40" s="61">
        <v>20</v>
      </c>
      <c r="L40" s="61">
        <v>0</v>
      </c>
      <c r="M40" s="62">
        <v>307</v>
      </c>
      <c r="N40" s="72">
        <v>1.794</v>
      </c>
      <c r="O40" s="72">
        <v>2.09</v>
      </c>
      <c r="P40" s="72">
        <v>1.496</v>
      </c>
      <c r="Q40" s="85">
        <v>0.59652777777777777</v>
      </c>
      <c r="R40" s="72">
        <v>1.85</v>
      </c>
      <c r="S40" s="72">
        <v>2.4169999999999998</v>
      </c>
      <c r="T40" s="72">
        <v>1.282</v>
      </c>
      <c r="U40" s="66">
        <v>6</v>
      </c>
      <c r="V40" s="66">
        <v>7</v>
      </c>
      <c r="W40" s="67">
        <v>4</v>
      </c>
    </row>
    <row r="41" spans="1:23" ht="16.5" customHeight="1" x14ac:dyDescent="0.2">
      <c r="A41" s="115"/>
      <c r="B41" s="104"/>
      <c r="C41" s="104"/>
      <c r="D41" s="104"/>
      <c r="E41" s="104"/>
      <c r="F41" s="104"/>
      <c r="G41" s="113"/>
      <c r="H41" s="60" t="s">
        <v>182</v>
      </c>
      <c r="I41" s="61" t="s">
        <v>215</v>
      </c>
      <c r="J41" s="61" t="s">
        <v>178</v>
      </c>
      <c r="K41" s="61">
        <v>10</v>
      </c>
      <c r="L41" s="61">
        <v>10</v>
      </c>
      <c r="M41" s="62">
        <v>354</v>
      </c>
      <c r="N41" s="63">
        <v>13.18</v>
      </c>
      <c r="O41" s="63">
        <v>14.09</v>
      </c>
      <c r="P41" s="63">
        <v>12.272</v>
      </c>
      <c r="Q41" s="85">
        <v>0.6</v>
      </c>
      <c r="R41" s="63">
        <v>13.98</v>
      </c>
      <c r="S41" s="63">
        <v>15.04</v>
      </c>
      <c r="T41" s="63">
        <v>12.92</v>
      </c>
      <c r="U41" s="66">
        <v>50</v>
      </c>
      <c r="V41" s="66">
        <v>53</v>
      </c>
      <c r="W41" s="67">
        <v>46</v>
      </c>
    </row>
    <row r="42" spans="1:23" ht="16.5" customHeight="1" x14ac:dyDescent="0.2">
      <c r="A42" s="116"/>
      <c r="B42" s="105"/>
      <c r="C42" s="105"/>
      <c r="D42" s="105"/>
      <c r="E42" s="105"/>
      <c r="F42" s="105"/>
      <c r="G42" s="114"/>
      <c r="H42" s="60" t="s">
        <v>183</v>
      </c>
      <c r="I42" s="61" t="s">
        <v>215</v>
      </c>
      <c r="J42" s="61" t="s">
        <v>178</v>
      </c>
      <c r="K42" s="61">
        <v>10</v>
      </c>
      <c r="L42" s="68">
        <v>5</v>
      </c>
      <c r="M42" s="62">
        <v>390</v>
      </c>
      <c r="N42" s="63">
        <v>17.760000000000002</v>
      </c>
      <c r="O42" s="63">
        <v>19.059999999999999</v>
      </c>
      <c r="P42" s="63">
        <v>16.462</v>
      </c>
      <c r="Q42" s="85">
        <v>0.59722222222222221</v>
      </c>
      <c r="R42" s="63">
        <v>19.66</v>
      </c>
      <c r="S42" s="63">
        <v>21.04</v>
      </c>
      <c r="T42" s="63">
        <v>18.28</v>
      </c>
      <c r="U42" s="73">
        <v>77</v>
      </c>
      <c r="V42" s="73">
        <v>82</v>
      </c>
      <c r="W42" s="74">
        <v>71</v>
      </c>
    </row>
    <row r="43" spans="1:23" ht="16.5" customHeight="1" x14ac:dyDescent="0.2">
      <c r="A43" s="115">
        <v>11</v>
      </c>
      <c r="B43" s="103" t="s">
        <v>8</v>
      </c>
      <c r="C43" s="104" t="s">
        <v>216</v>
      </c>
      <c r="D43" s="104" t="s">
        <v>217</v>
      </c>
      <c r="E43" s="104" t="s">
        <v>190</v>
      </c>
      <c r="F43" s="104" t="s">
        <v>218</v>
      </c>
      <c r="G43" s="104" t="s">
        <v>176</v>
      </c>
      <c r="H43" s="58" t="s">
        <v>177</v>
      </c>
      <c r="I43" s="59" t="s">
        <v>217</v>
      </c>
      <c r="J43" s="59" t="s">
        <v>181</v>
      </c>
      <c r="K43" s="59">
        <v>80</v>
      </c>
      <c r="L43" s="61" t="s">
        <v>179</v>
      </c>
      <c r="M43" s="70">
        <v>1220</v>
      </c>
      <c r="N43" s="71">
        <v>95.6</v>
      </c>
      <c r="O43" s="71">
        <v>96.364000000000004</v>
      </c>
      <c r="P43" s="71">
        <v>94.998000000000005</v>
      </c>
      <c r="Q43" s="86">
        <v>0.60486111111111118</v>
      </c>
      <c r="R43" s="71">
        <v>94.4</v>
      </c>
      <c r="S43" s="71">
        <v>95.119</v>
      </c>
      <c r="T43" s="71">
        <v>93.563999999999993</v>
      </c>
      <c r="U43" s="66">
        <v>1152</v>
      </c>
      <c r="V43" s="66">
        <v>1160</v>
      </c>
      <c r="W43" s="67">
        <v>1142</v>
      </c>
    </row>
    <row r="44" spans="1:23" ht="16.5" customHeight="1" x14ac:dyDescent="0.2">
      <c r="A44" s="115"/>
      <c r="B44" s="104"/>
      <c r="C44" s="104"/>
      <c r="D44" s="104"/>
      <c r="E44" s="104"/>
      <c r="F44" s="104"/>
      <c r="G44" s="104"/>
      <c r="H44" s="60" t="s">
        <v>180</v>
      </c>
      <c r="I44" s="61" t="s">
        <v>217</v>
      </c>
      <c r="J44" s="61" t="s">
        <v>181</v>
      </c>
      <c r="K44" s="61">
        <v>20</v>
      </c>
      <c r="L44" s="61">
        <v>10</v>
      </c>
      <c r="M44" s="62">
        <v>522</v>
      </c>
      <c r="N44" s="63">
        <v>63.2</v>
      </c>
      <c r="O44" s="63">
        <v>64.227999999999994</v>
      </c>
      <c r="P44" s="63">
        <v>62.347999999999999</v>
      </c>
      <c r="Q44" s="85">
        <v>0.59930555555555554</v>
      </c>
      <c r="R44" s="63">
        <v>60.8</v>
      </c>
      <c r="S44" s="63">
        <v>62.164000000000001</v>
      </c>
      <c r="T44" s="63">
        <v>59.61</v>
      </c>
      <c r="U44" s="66">
        <v>317</v>
      </c>
      <c r="V44" s="66">
        <v>325</v>
      </c>
      <c r="W44" s="67">
        <v>311</v>
      </c>
    </row>
    <row r="45" spans="1:23" ht="16.5" customHeight="1" x14ac:dyDescent="0.2">
      <c r="A45" s="115"/>
      <c r="B45" s="104"/>
      <c r="C45" s="104"/>
      <c r="D45" s="104"/>
      <c r="E45" s="104"/>
      <c r="F45" s="104"/>
      <c r="G45" s="104"/>
      <c r="H45" s="60" t="s">
        <v>182</v>
      </c>
      <c r="I45" s="61" t="s">
        <v>217</v>
      </c>
      <c r="J45" s="61" t="s">
        <v>178</v>
      </c>
      <c r="K45" s="61">
        <v>10</v>
      </c>
      <c r="L45" s="61">
        <v>10</v>
      </c>
      <c r="M45" s="62">
        <v>401</v>
      </c>
      <c r="N45" s="63">
        <v>31.4</v>
      </c>
      <c r="O45" s="63">
        <v>32.142000000000003</v>
      </c>
      <c r="P45" s="63">
        <v>30.628</v>
      </c>
      <c r="Q45" s="85">
        <v>0.60069444444444442</v>
      </c>
      <c r="R45" s="63">
        <v>30.4</v>
      </c>
      <c r="S45" s="63">
        <v>33.223999999999997</v>
      </c>
      <c r="T45" s="63">
        <v>27.544</v>
      </c>
      <c r="U45" s="66">
        <v>122</v>
      </c>
      <c r="V45" s="66">
        <v>133</v>
      </c>
      <c r="W45" s="67">
        <v>110</v>
      </c>
    </row>
    <row r="46" spans="1:23" ht="16.5" customHeight="1" x14ac:dyDescent="0.2">
      <c r="A46" s="116"/>
      <c r="B46" s="105"/>
      <c r="C46" s="105"/>
      <c r="D46" s="105"/>
      <c r="E46" s="105"/>
      <c r="F46" s="105"/>
      <c r="G46" s="105"/>
      <c r="H46" s="60" t="s">
        <v>183</v>
      </c>
      <c r="I46" s="61" t="s">
        <v>217</v>
      </c>
      <c r="J46" s="61" t="s">
        <v>181</v>
      </c>
      <c r="K46" s="61">
        <v>10</v>
      </c>
      <c r="L46" s="68">
        <v>20</v>
      </c>
      <c r="M46" s="62">
        <v>357</v>
      </c>
      <c r="N46" s="63">
        <v>47</v>
      </c>
      <c r="O46" s="63">
        <v>47.561999999999998</v>
      </c>
      <c r="P46" s="63">
        <v>46.41</v>
      </c>
      <c r="Q46" s="85">
        <v>0.60763888888888895</v>
      </c>
      <c r="R46" s="63">
        <v>48.2</v>
      </c>
      <c r="S46" s="63">
        <v>49.893999999999998</v>
      </c>
      <c r="T46" s="63">
        <v>46.564</v>
      </c>
      <c r="U46" s="73">
        <v>172</v>
      </c>
      <c r="V46" s="73">
        <v>178</v>
      </c>
      <c r="W46" s="74">
        <v>166</v>
      </c>
    </row>
    <row r="47" spans="1:23" ht="16.5" customHeight="1" x14ac:dyDescent="0.2">
      <c r="A47" s="115">
        <v>12</v>
      </c>
      <c r="B47" s="103" t="s">
        <v>8</v>
      </c>
      <c r="C47" s="104" t="s">
        <v>216</v>
      </c>
      <c r="D47" s="104" t="s">
        <v>173</v>
      </c>
      <c r="E47" s="104" t="s">
        <v>190</v>
      </c>
      <c r="F47" s="104" t="s">
        <v>219</v>
      </c>
      <c r="G47" s="104" t="s">
        <v>176</v>
      </c>
      <c r="H47" s="58" t="s">
        <v>177</v>
      </c>
      <c r="I47" s="59" t="s">
        <v>173</v>
      </c>
      <c r="J47" s="59" t="s">
        <v>181</v>
      </c>
      <c r="K47" s="59">
        <v>80</v>
      </c>
      <c r="L47" s="61" t="s">
        <v>179</v>
      </c>
      <c r="M47" s="70">
        <v>1294</v>
      </c>
      <c r="N47" s="71">
        <v>85.8</v>
      </c>
      <c r="O47" s="71">
        <v>87.531999999999996</v>
      </c>
      <c r="P47" s="71">
        <v>84.022000000000006</v>
      </c>
      <c r="Q47" s="86">
        <v>0.59791666666666665</v>
      </c>
      <c r="R47" s="71">
        <v>88.4</v>
      </c>
      <c r="S47" s="71">
        <v>90.378</v>
      </c>
      <c r="T47" s="71">
        <v>86.59</v>
      </c>
      <c r="U47" s="66">
        <v>1144</v>
      </c>
      <c r="V47" s="66">
        <v>1170</v>
      </c>
      <c r="W47" s="67">
        <v>1121</v>
      </c>
    </row>
    <row r="48" spans="1:23" ht="16.5" customHeight="1" x14ac:dyDescent="0.2">
      <c r="A48" s="115"/>
      <c r="B48" s="104"/>
      <c r="C48" s="104"/>
      <c r="D48" s="104"/>
      <c r="E48" s="104"/>
      <c r="F48" s="104"/>
      <c r="G48" s="104"/>
      <c r="H48" s="60" t="s">
        <v>180</v>
      </c>
      <c r="I48" s="61" t="s">
        <v>173</v>
      </c>
      <c r="J48" s="61" t="s">
        <v>181</v>
      </c>
      <c r="K48" s="61">
        <v>80</v>
      </c>
      <c r="L48" s="61" t="s">
        <v>179</v>
      </c>
      <c r="M48" s="62">
        <v>1349</v>
      </c>
      <c r="N48" s="63">
        <v>93.2</v>
      </c>
      <c r="O48" s="63">
        <v>94.695999999999998</v>
      </c>
      <c r="P48" s="63">
        <v>91.83</v>
      </c>
      <c r="Q48" s="85">
        <v>0.59722222222222221</v>
      </c>
      <c r="R48" s="63">
        <v>93.8</v>
      </c>
      <c r="S48" s="63">
        <v>94.542000000000002</v>
      </c>
      <c r="T48" s="63">
        <v>93.012</v>
      </c>
      <c r="U48" s="66">
        <v>1265</v>
      </c>
      <c r="V48" s="66">
        <v>1275</v>
      </c>
      <c r="W48" s="67">
        <v>1255</v>
      </c>
    </row>
    <row r="49" spans="1:23" ht="16.5" customHeight="1" x14ac:dyDescent="0.2">
      <c r="A49" s="115"/>
      <c r="B49" s="104"/>
      <c r="C49" s="104"/>
      <c r="D49" s="104"/>
      <c r="E49" s="104"/>
      <c r="F49" s="104"/>
      <c r="G49" s="104"/>
      <c r="H49" s="60" t="s">
        <v>182</v>
      </c>
      <c r="I49" s="61" t="s">
        <v>173</v>
      </c>
      <c r="J49" s="61" t="s">
        <v>178</v>
      </c>
      <c r="K49" s="61">
        <v>80</v>
      </c>
      <c r="L49" s="61" t="s">
        <v>179</v>
      </c>
      <c r="M49" s="62">
        <v>1170</v>
      </c>
      <c r="N49" s="63">
        <v>87.8</v>
      </c>
      <c r="O49" s="63">
        <v>89.591999999999999</v>
      </c>
      <c r="P49" s="63">
        <v>85.994</v>
      </c>
      <c r="Q49" s="85">
        <v>0.59513888888888888</v>
      </c>
      <c r="R49" s="63">
        <v>88</v>
      </c>
      <c r="S49" s="63">
        <v>89.56</v>
      </c>
      <c r="T49" s="63">
        <v>86.537999999999997</v>
      </c>
      <c r="U49" s="66">
        <v>1030</v>
      </c>
      <c r="V49" s="66">
        <v>1048</v>
      </c>
      <c r="W49" s="67">
        <v>1012</v>
      </c>
    </row>
    <row r="50" spans="1:23" ht="16.5" customHeight="1" x14ac:dyDescent="0.2">
      <c r="A50" s="116"/>
      <c r="B50" s="105"/>
      <c r="C50" s="105"/>
      <c r="D50" s="105"/>
      <c r="E50" s="105"/>
      <c r="F50" s="105"/>
      <c r="G50" s="105"/>
      <c r="H50" s="69" t="s">
        <v>183</v>
      </c>
      <c r="I50" s="68" t="s">
        <v>173</v>
      </c>
      <c r="J50" s="68" t="s">
        <v>181</v>
      </c>
      <c r="K50" s="68">
        <v>0</v>
      </c>
      <c r="L50" s="68" t="s">
        <v>179</v>
      </c>
      <c r="M50" s="76">
        <v>386</v>
      </c>
      <c r="N50" s="77">
        <v>25</v>
      </c>
      <c r="O50" s="77">
        <v>26.664000000000001</v>
      </c>
      <c r="P50" s="77">
        <v>23.405999999999999</v>
      </c>
      <c r="Q50" s="88">
        <v>0.59583333333333333</v>
      </c>
      <c r="R50" s="77">
        <v>25.2</v>
      </c>
      <c r="S50" s="77">
        <v>26.058</v>
      </c>
      <c r="T50" s="77">
        <v>24.225999999999999</v>
      </c>
      <c r="U50" s="73">
        <v>97</v>
      </c>
      <c r="V50" s="73">
        <v>101</v>
      </c>
      <c r="W50" s="74">
        <v>93</v>
      </c>
    </row>
    <row r="51" spans="1:23" ht="16.5" customHeight="1" x14ac:dyDescent="0.2">
      <c r="A51" s="115">
        <v>13</v>
      </c>
      <c r="B51" s="103" t="s">
        <v>16</v>
      </c>
      <c r="C51" s="104" t="s">
        <v>220</v>
      </c>
      <c r="D51" s="104" t="s">
        <v>221</v>
      </c>
      <c r="E51" s="104" t="s">
        <v>222</v>
      </c>
      <c r="F51" s="104" t="s">
        <v>222</v>
      </c>
      <c r="G51" s="104" t="s">
        <v>222</v>
      </c>
      <c r="H51" s="58" t="s">
        <v>177</v>
      </c>
      <c r="I51" s="59" t="s">
        <v>221</v>
      </c>
      <c r="J51" s="59" t="s">
        <v>178</v>
      </c>
      <c r="K51" s="61" t="s">
        <v>179</v>
      </c>
      <c r="L51" s="61" t="s">
        <v>223</v>
      </c>
      <c r="M51" s="70">
        <v>1648</v>
      </c>
      <c r="N51" s="71">
        <v>82.2</v>
      </c>
      <c r="O51" s="71">
        <v>85.3</v>
      </c>
      <c r="P51" s="71">
        <v>79.2</v>
      </c>
      <c r="Q51" s="86">
        <v>0.7090277777777777</v>
      </c>
      <c r="R51" s="71">
        <v>80.8</v>
      </c>
      <c r="S51" s="71">
        <v>82.3</v>
      </c>
      <c r="T51" s="71">
        <v>79.239999999999995</v>
      </c>
      <c r="U51" s="70">
        <v>1332</v>
      </c>
      <c r="V51" s="70">
        <v>1357</v>
      </c>
      <c r="W51" s="78">
        <v>1306</v>
      </c>
    </row>
    <row r="52" spans="1:23" ht="15" customHeight="1" x14ac:dyDescent="0.2">
      <c r="A52" s="115"/>
      <c r="B52" s="104"/>
      <c r="C52" s="104"/>
      <c r="D52" s="104"/>
      <c r="E52" s="104"/>
      <c r="F52" s="104"/>
      <c r="G52" s="104"/>
      <c r="H52" s="60" t="s">
        <v>180</v>
      </c>
      <c r="I52" s="61" t="s">
        <v>221</v>
      </c>
      <c r="J52" s="61" t="s">
        <v>178</v>
      </c>
      <c r="K52" s="61" t="s">
        <v>179</v>
      </c>
      <c r="L52" s="61" t="s">
        <v>223</v>
      </c>
      <c r="M52" s="62">
        <v>1519</v>
      </c>
      <c r="N52" s="63">
        <v>59.7</v>
      </c>
      <c r="O52" s="63">
        <v>61.8</v>
      </c>
      <c r="P52" s="63">
        <v>57.7</v>
      </c>
      <c r="Q52" s="85">
        <v>0.71736111111111101</v>
      </c>
      <c r="R52" s="63">
        <v>56.3</v>
      </c>
      <c r="S52" s="63">
        <v>57.5</v>
      </c>
      <c r="T52" s="63">
        <v>55.1</v>
      </c>
      <c r="U52" s="62">
        <v>855</v>
      </c>
      <c r="V52" s="62">
        <v>873</v>
      </c>
      <c r="W52" s="79">
        <v>837</v>
      </c>
    </row>
    <row r="53" spans="1:23" ht="16.5" customHeight="1" x14ac:dyDescent="0.2">
      <c r="A53" s="115"/>
      <c r="B53" s="104"/>
      <c r="C53" s="104"/>
      <c r="D53" s="104"/>
      <c r="E53" s="104"/>
      <c r="F53" s="104"/>
      <c r="G53" s="104"/>
      <c r="H53" s="60" t="s">
        <v>182</v>
      </c>
      <c r="I53" s="61" t="s">
        <v>221</v>
      </c>
      <c r="J53" s="61" t="s">
        <v>181</v>
      </c>
      <c r="K53" s="61" t="s">
        <v>179</v>
      </c>
      <c r="L53" s="61" t="s">
        <v>223</v>
      </c>
      <c r="M53" s="62">
        <v>708</v>
      </c>
      <c r="N53" s="72">
        <v>7.72</v>
      </c>
      <c r="O53" s="72">
        <v>8.94</v>
      </c>
      <c r="P53" s="72">
        <v>6.51</v>
      </c>
      <c r="Q53" s="85">
        <v>0.71319444444444446</v>
      </c>
      <c r="R53" s="72">
        <v>6.66</v>
      </c>
      <c r="S53" s="72">
        <v>7.88</v>
      </c>
      <c r="T53" s="72">
        <v>5.44</v>
      </c>
      <c r="U53" s="62">
        <v>47</v>
      </c>
      <c r="V53" s="62">
        <v>56</v>
      </c>
      <c r="W53" s="79">
        <v>38</v>
      </c>
    </row>
    <row r="54" spans="1:23" ht="17" x14ac:dyDescent="0.2">
      <c r="A54" s="116"/>
      <c r="B54" s="105"/>
      <c r="C54" s="105"/>
      <c r="D54" s="105"/>
      <c r="E54" s="105"/>
      <c r="F54" s="105"/>
      <c r="G54" s="105"/>
      <c r="H54" s="69" t="s">
        <v>183</v>
      </c>
      <c r="I54" s="68" t="s">
        <v>221</v>
      </c>
      <c r="J54" s="68" t="s">
        <v>181</v>
      </c>
      <c r="K54" s="68" t="s">
        <v>179</v>
      </c>
      <c r="L54" s="68" t="s">
        <v>223</v>
      </c>
      <c r="M54" s="76">
        <v>563</v>
      </c>
      <c r="N54" s="80">
        <v>2.3199999999999998</v>
      </c>
      <c r="O54" s="80">
        <v>3.15</v>
      </c>
      <c r="P54" s="80">
        <v>1.49</v>
      </c>
      <c r="Q54" s="88">
        <v>0.71111111111111114</v>
      </c>
      <c r="R54" s="80">
        <v>1.38</v>
      </c>
      <c r="S54" s="80">
        <v>2.0699999999999998</v>
      </c>
      <c r="T54" s="80">
        <v>0.7</v>
      </c>
      <c r="U54" s="76">
        <v>8</v>
      </c>
      <c r="V54" s="76">
        <v>12</v>
      </c>
      <c r="W54" s="81">
        <v>4</v>
      </c>
    </row>
    <row r="56" spans="1:23" ht="17" x14ac:dyDescent="0.2">
      <c r="A56" s="50" t="s">
        <v>179</v>
      </c>
      <c r="B56" s="106" t="s">
        <v>224</v>
      </c>
      <c r="C56" s="107"/>
    </row>
    <row r="57" spans="1:23" ht="17" x14ac:dyDescent="0.2">
      <c r="A57" s="51" t="s">
        <v>222</v>
      </c>
      <c r="B57" s="108" t="s">
        <v>225</v>
      </c>
      <c r="C57" s="109"/>
      <c r="Q57" s="87"/>
    </row>
    <row r="58" spans="1:23" ht="36" customHeight="1" x14ac:dyDescent="0.2">
      <c r="A58" s="52" t="s">
        <v>226</v>
      </c>
      <c r="B58" s="110" t="s">
        <v>227</v>
      </c>
      <c r="C58" s="111"/>
    </row>
    <row r="76" spans="14:17" ht="15.75" customHeight="1" x14ac:dyDescent="0.2">
      <c r="N76" s="41"/>
      <c r="O76" s="41"/>
      <c r="P76" s="41"/>
      <c r="Q76" s="41"/>
    </row>
    <row r="77" spans="14:17" ht="15.75" customHeight="1" x14ac:dyDescent="0.2">
      <c r="N77" s="41"/>
      <c r="O77" s="41"/>
      <c r="P77" s="41"/>
      <c r="Q77" s="41"/>
    </row>
    <row r="78" spans="14:17" ht="15.75" customHeight="1" x14ac:dyDescent="0.2">
      <c r="N78" s="41"/>
      <c r="O78" s="41"/>
      <c r="P78" s="41"/>
      <c r="Q78" s="41"/>
    </row>
    <row r="79" spans="14:17" ht="15.75" customHeight="1" x14ac:dyDescent="0.2">
      <c r="N79" s="41"/>
      <c r="O79" s="41"/>
      <c r="P79" s="41"/>
      <c r="Q79" s="41"/>
    </row>
    <row r="80" spans="14:17" ht="15.75" customHeight="1" x14ac:dyDescent="0.2">
      <c r="N80" s="41"/>
      <c r="O80" s="41"/>
      <c r="P80" s="41"/>
      <c r="Q80" s="41"/>
    </row>
    <row r="81" spans="14:17" ht="15.75" customHeight="1" x14ac:dyDescent="0.2">
      <c r="N81" s="41"/>
      <c r="O81" s="41"/>
      <c r="P81" s="41"/>
      <c r="Q81" s="41"/>
    </row>
    <row r="82" spans="14:17" ht="15.75" customHeight="1" x14ac:dyDescent="0.2">
      <c r="N82" s="41"/>
      <c r="O82" s="41"/>
      <c r="P82" s="41"/>
      <c r="Q82" s="41"/>
    </row>
    <row r="83" spans="14:17" ht="15.75" customHeight="1" x14ac:dyDescent="0.2">
      <c r="N83" s="41"/>
      <c r="O83" s="41"/>
      <c r="P83" s="41"/>
      <c r="Q83" s="41"/>
    </row>
    <row r="84" spans="14:17" ht="15.75" customHeight="1" x14ac:dyDescent="0.2">
      <c r="N84" s="41"/>
      <c r="O84" s="41"/>
      <c r="P84" s="41"/>
      <c r="Q84" s="41"/>
    </row>
    <row r="85" spans="14:17" ht="15.75" customHeight="1" x14ac:dyDescent="0.2">
      <c r="N85" s="41"/>
      <c r="O85" s="41"/>
      <c r="P85" s="41"/>
      <c r="Q85" s="41"/>
    </row>
    <row r="86" spans="14:17" ht="15.75" customHeight="1" x14ac:dyDescent="0.2">
      <c r="N86" s="41"/>
      <c r="O86" s="41"/>
      <c r="P86" s="41"/>
      <c r="Q86" s="41"/>
    </row>
    <row r="87" spans="14:17" ht="15.75" customHeight="1" x14ac:dyDescent="0.2">
      <c r="N87" s="41"/>
      <c r="O87" s="41"/>
      <c r="P87" s="41"/>
      <c r="Q87" s="41"/>
    </row>
    <row r="88" spans="14:17" ht="15.75" customHeight="1" x14ac:dyDescent="0.2">
      <c r="N88" s="41"/>
      <c r="O88" s="41"/>
      <c r="P88" s="41"/>
      <c r="Q88" s="41"/>
    </row>
    <row r="89" spans="14:17" ht="15.75" customHeight="1" x14ac:dyDescent="0.2">
      <c r="N89" s="41"/>
      <c r="O89" s="41"/>
      <c r="P89" s="41"/>
      <c r="Q89" s="41"/>
    </row>
    <row r="90" spans="14:17" ht="15.75" customHeight="1" x14ac:dyDescent="0.2">
      <c r="N90" s="41"/>
      <c r="O90" s="41"/>
      <c r="P90" s="41"/>
      <c r="Q90" s="41"/>
    </row>
    <row r="91" spans="14:17" ht="15.75" customHeight="1" x14ac:dyDescent="0.2">
      <c r="N91" s="41"/>
      <c r="O91" s="41"/>
      <c r="P91" s="41"/>
      <c r="Q91" s="41"/>
    </row>
    <row r="92" spans="14:17" ht="15.75" customHeight="1" x14ac:dyDescent="0.2">
      <c r="N92" s="41"/>
      <c r="O92" s="41"/>
      <c r="P92" s="41"/>
      <c r="Q92" s="41"/>
    </row>
    <row r="93" spans="14:17" ht="15.75" customHeight="1" x14ac:dyDescent="0.2">
      <c r="N93" s="41"/>
      <c r="O93" s="41"/>
      <c r="P93" s="41"/>
      <c r="Q93" s="41"/>
    </row>
    <row r="94" spans="14:17" ht="15.75" customHeight="1" x14ac:dyDescent="0.2">
      <c r="N94" s="41"/>
      <c r="O94" s="41"/>
      <c r="P94" s="41"/>
      <c r="Q94" s="41"/>
    </row>
    <row r="95" spans="14:17" ht="15.75" customHeight="1" x14ac:dyDescent="0.2">
      <c r="N95" s="41"/>
      <c r="O95" s="41"/>
      <c r="P95" s="41"/>
      <c r="Q95" s="41"/>
    </row>
    <row r="96" spans="14:17" ht="15.75" customHeight="1" x14ac:dyDescent="0.2">
      <c r="N96" s="41"/>
      <c r="O96" s="41"/>
      <c r="P96" s="41"/>
      <c r="Q96" s="41"/>
    </row>
    <row r="97" spans="14:17" ht="15.75" customHeight="1" x14ac:dyDescent="0.2">
      <c r="N97" s="41"/>
      <c r="O97" s="41"/>
      <c r="P97" s="41"/>
      <c r="Q97" s="41"/>
    </row>
    <row r="98" spans="14:17" ht="15.75" customHeight="1" x14ac:dyDescent="0.2">
      <c r="N98" s="41"/>
      <c r="O98" s="41"/>
      <c r="P98" s="41"/>
      <c r="Q98" s="41"/>
    </row>
    <row r="99" spans="14:17" ht="15.75" customHeight="1" x14ac:dyDescent="0.2">
      <c r="N99" s="41"/>
      <c r="O99" s="41"/>
      <c r="P99" s="41"/>
      <c r="Q99" s="41"/>
    </row>
    <row r="100" spans="14:17" ht="15.75" customHeight="1" x14ac:dyDescent="0.2">
      <c r="N100" s="41"/>
      <c r="O100" s="41"/>
      <c r="P100" s="41"/>
      <c r="Q100" s="41"/>
    </row>
    <row r="101" spans="14:17" ht="15.75" customHeight="1" x14ac:dyDescent="0.2">
      <c r="N101" s="41"/>
      <c r="O101" s="41"/>
      <c r="P101" s="41"/>
      <c r="Q101" s="41"/>
    </row>
    <row r="102" spans="14:17" ht="15.75" customHeight="1" x14ac:dyDescent="0.2">
      <c r="N102" s="41"/>
      <c r="O102" s="41"/>
      <c r="P102" s="41"/>
      <c r="Q102" s="41"/>
    </row>
    <row r="103" spans="14:17" ht="15.75" customHeight="1" x14ac:dyDescent="0.2">
      <c r="N103" s="41"/>
      <c r="O103" s="41"/>
      <c r="P103" s="41"/>
      <c r="Q103" s="41"/>
    </row>
    <row r="104" spans="14:17" ht="15.75" customHeight="1" x14ac:dyDescent="0.2">
      <c r="N104" s="41"/>
      <c r="O104" s="41"/>
      <c r="P104" s="41"/>
      <c r="Q104" s="41"/>
    </row>
    <row r="105" spans="14:17" ht="15.75" customHeight="1" x14ac:dyDescent="0.2">
      <c r="N105" s="41"/>
      <c r="O105" s="41"/>
      <c r="P105" s="41"/>
      <c r="Q105" s="41"/>
    </row>
    <row r="106" spans="14:17" ht="15.75" customHeight="1" x14ac:dyDescent="0.2">
      <c r="N106" s="41"/>
      <c r="O106" s="41"/>
      <c r="P106" s="41"/>
      <c r="Q106" s="41"/>
    </row>
    <row r="107" spans="14:17" ht="15.75" customHeight="1" x14ac:dyDescent="0.2">
      <c r="N107" s="41"/>
      <c r="O107" s="41"/>
      <c r="P107" s="41"/>
      <c r="Q107" s="41"/>
    </row>
    <row r="108" spans="14:17" ht="15.75" customHeight="1" x14ac:dyDescent="0.2">
      <c r="N108" s="41"/>
      <c r="O108" s="41"/>
      <c r="P108" s="41"/>
      <c r="Q108" s="41"/>
    </row>
    <row r="109" spans="14:17" ht="15.75" customHeight="1" x14ac:dyDescent="0.2">
      <c r="N109" s="41"/>
      <c r="O109" s="41"/>
      <c r="P109" s="41"/>
      <c r="Q109" s="41"/>
    </row>
    <row r="110" spans="14:17" ht="15.75" customHeight="1" x14ac:dyDescent="0.2">
      <c r="N110" s="41"/>
      <c r="O110" s="41"/>
      <c r="P110" s="41"/>
      <c r="Q110" s="41"/>
    </row>
    <row r="111" spans="14:17" ht="15.75" customHeight="1" x14ac:dyDescent="0.2">
      <c r="N111" s="41"/>
      <c r="O111" s="41"/>
      <c r="P111" s="41"/>
      <c r="Q111" s="41"/>
    </row>
    <row r="112" spans="14:17" ht="15.75" customHeight="1" x14ac:dyDescent="0.2">
      <c r="N112" s="41"/>
      <c r="O112" s="41"/>
      <c r="P112" s="41"/>
      <c r="Q112" s="41"/>
    </row>
    <row r="113" spans="14:17" ht="15.75" customHeight="1" x14ac:dyDescent="0.2">
      <c r="N113" s="41"/>
      <c r="O113" s="41"/>
      <c r="P113" s="41"/>
      <c r="Q113" s="41"/>
    </row>
    <row r="114" spans="14:17" ht="15.75" customHeight="1" x14ac:dyDescent="0.2">
      <c r="N114" s="41"/>
      <c r="O114" s="41"/>
      <c r="P114" s="41"/>
      <c r="Q114" s="41"/>
    </row>
    <row r="115" spans="14:17" ht="15.75" customHeight="1" x14ac:dyDescent="0.2">
      <c r="N115" s="41"/>
      <c r="O115" s="41"/>
      <c r="P115" s="41"/>
      <c r="Q115" s="41"/>
    </row>
    <row r="116" spans="14:17" ht="15.75" customHeight="1" x14ac:dyDescent="0.2">
      <c r="N116" s="41"/>
      <c r="O116" s="41"/>
      <c r="P116" s="41"/>
      <c r="Q116" s="41"/>
    </row>
    <row r="117" spans="14:17" ht="15.75" customHeight="1" x14ac:dyDescent="0.2">
      <c r="N117" s="41"/>
      <c r="O117" s="41"/>
      <c r="P117" s="41"/>
      <c r="Q117" s="41"/>
    </row>
    <row r="118" spans="14:17" ht="15.75" customHeight="1" x14ac:dyDescent="0.2">
      <c r="N118" s="41"/>
      <c r="O118" s="41"/>
      <c r="P118" s="41"/>
      <c r="Q118" s="41"/>
    </row>
    <row r="119" spans="14:17" ht="15.75" customHeight="1" x14ac:dyDescent="0.2">
      <c r="N119" s="41"/>
      <c r="O119" s="41"/>
      <c r="P119" s="41"/>
      <c r="Q119" s="41"/>
    </row>
    <row r="120" spans="14:17" ht="15.75" customHeight="1" x14ac:dyDescent="0.2">
      <c r="N120" s="41"/>
      <c r="O120" s="41"/>
      <c r="P120" s="41"/>
      <c r="Q120" s="41"/>
    </row>
  </sheetData>
  <mergeCells count="96">
    <mergeCell ref="G47:G50"/>
    <mergeCell ref="A43:A46"/>
    <mergeCell ref="C43:C46"/>
    <mergeCell ref="D43:D46"/>
    <mergeCell ref="E43:E46"/>
    <mergeCell ref="F43:F46"/>
    <mergeCell ref="G43:G46"/>
    <mergeCell ref="A47:A50"/>
    <mergeCell ref="C47:C50"/>
    <mergeCell ref="D47:D50"/>
    <mergeCell ref="E47:E50"/>
    <mergeCell ref="F47:F50"/>
    <mergeCell ref="B43:B46"/>
    <mergeCell ref="B47:B50"/>
    <mergeCell ref="G39:G42"/>
    <mergeCell ref="A35:A38"/>
    <mergeCell ref="C35:C38"/>
    <mergeCell ref="D35:D38"/>
    <mergeCell ref="E35:E38"/>
    <mergeCell ref="F35:F38"/>
    <mergeCell ref="G35:G38"/>
    <mergeCell ref="A39:A42"/>
    <mergeCell ref="C39:C42"/>
    <mergeCell ref="D39:D42"/>
    <mergeCell ref="E39:E42"/>
    <mergeCell ref="F39:F42"/>
    <mergeCell ref="B35:B38"/>
    <mergeCell ref="B39:B42"/>
    <mergeCell ref="G31:G34"/>
    <mergeCell ref="A27:A30"/>
    <mergeCell ref="C27:C30"/>
    <mergeCell ref="D27:D30"/>
    <mergeCell ref="E27:E30"/>
    <mergeCell ref="F27:F30"/>
    <mergeCell ref="G27:G30"/>
    <mergeCell ref="A31:A34"/>
    <mergeCell ref="C31:C34"/>
    <mergeCell ref="D31:D34"/>
    <mergeCell ref="E31:E34"/>
    <mergeCell ref="F31:F34"/>
    <mergeCell ref="B27:B30"/>
    <mergeCell ref="B31:B34"/>
    <mergeCell ref="E16:E19"/>
    <mergeCell ref="F16:F19"/>
    <mergeCell ref="G24:G26"/>
    <mergeCell ref="A20:A23"/>
    <mergeCell ref="C20:C23"/>
    <mergeCell ref="D20:D23"/>
    <mergeCell ref="E20:E23"/>
    <mergeCell ref="F20:F23"/>
    <mergeCell ref="G20:G23"/>
    <mergeCell ref="A24:A26"/>
    <mergeCell ref="C24:C26"/>
    <mergeCell ref="D24:D26"/>
    <mergeCell ref="E24:E26"/>
    <mergeCell ref="F24:F26"/>
    <mergeCell ref="G9:G11"/>
    <mergeCell ref="A3:G3"/>
    <mergeCell ref="H3:W3"/>
    <mergeCell ref="A5:A8"/>
    <mergeCell ref="C5:C8"/>
    <mergeCell ref="D5:D8"/>
    <mergeCell ref="E5:E8"/>
    <mergeCell ref="F5:F8"/>
    <mergeCell ref="G5:G8"/>
    <mergeCell ref="A9:A11"/>
    <mergeCell ref="C9:C11"/>
    <mergeCell ref="D9:D11"/>
    <mergeCell ref="E9:E11"/>
    <mergeCell ref="F9:F11"/>
    <mergeCell ref="B5:B8"/>
    <mergeCell ref="B9:B11"/>
    <mergeCell ref="G12:G15"/>
    <mergeCell ref="A51:A54"/>
    <mergeCell ref="C51:C54"/>
    <mergeCell ref="D51:D54"/>
    <mergeCell ref="E51:E54"/>
    <mergeCell ref="F51:F54"/>
    <mergeCell ref="G51:G54"/>
    <mergeCell ref="A12:A15"/>
    <mergeCell ref="C12:C15"/>
    <mergeCell ref="D12:D15"/>
    <mergeCell ref="E12:E15"/>
    <mergeCell ref="F12:F15"/>
    <mergeCell ref="G16:G19"/>
    <mergeCell ref="A16:A19"/>
    <mergeCell ref="C16:C19"/>
    <mergeCell ref="D16:D19"/>
    <mergeCell ref="B51:B54"/>
    <mergeCell ref="B56:C56"/>
    <mergeCell ref="B57:C57"/>
    <mergeCell ref="B58:C58"/>
    <mergeCell ref="B12:B15"/>
    <mergeCell ref="B16:B19"/>
    <mergeCell ref="B20:B23"/>
    <mergeCell ref="B24:B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Suppl Tbl 1</vt:lpstr>
      <vt:lpstr>Suppl Tbl 2</vt:lpstr>
      <vt:lpstr>Suppl Tbl 3</vt:lpstr>
      <vt:lpstr>Suppl Tbl 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Gilad Evrony</cp:lastModifiedBy>
  <cp:revision/>
  <dcterms:created xsi:type="dcterms:W3CDTF">2023-02-14T23:45:22Z</dcterms:created>
  <dcterms:modified xsi:type="dcterms:W3CDTF">2024-05-27T18:20:11Z</dcterms:modified>
  <cp:category/>
  <cp:contentStatus/>
</cp:coreProperties>
</file>