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ScientificReports/supp_data/02_suppTables/"/>
    </mc:Choice>
  </mc:AlternateContent>
  <xr:revisionPtr revIDLastSave="2" documentId="13_ncr:1_{53F591D3-29C4-A840-8675-E6C0BB20F3CD}" xr6:coauthVersionLast="47" xr6:coauthVersionMax="47" xr10:uidLastSave="{7E80D9D2-A6A5-B64A-AE92-9BC2AB1E2999}"/>
  <bookViews>
    <workbookView xWindow="0" yWindow="500" windowWidth="51200" windowHeight="21100" xr2:uid="{0F22ACA4-8481-6C49-9192-E36207332012}"/>
  </bookViews>
  <sheets>
    <sheet name="S1_t(9,10)" sheetId="13" r:id="rId1"/>
    <sheet name="S2_MYT1L" sheetId="14" r:id="rId2"/>
    <sheet name="S3_Mowat-Wilson" sheetId="10" r:id="rId3"/>
    <sheet name="S4_TRIP" sheetId="12" r:id="rId4"/>
    <sheet name="S5_t(2,7)" sheetId="8" r:id="rId5"/>
    <sheet name="S6_infertility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8" l="1"/>
  <c r="L17" i="8"/>
  <c r="L16" i="8"/>
  <c r="L15" i="8"/>
  <c r="D5" i="12" l="1"/>
  <c r="D6" i="11" l="1"/>
  <c r="K18" i="8" l="1"/>
  <c r="K17" i="8"/>
  <c r="K15" i="8"/>
  <c r="K16" i="8" s="1"/>
  <c r="C3" i="8" l="1"/>
  <c r="K13" i="12"/>
  <c r="K12" i="12"/>
  <c r="K11" i="12"/>
  <c r="K10" i="12"/>
  <c r="K6" i="14"/>
  <c r="K7" i="13"/>
  <c r="K7" i="14" l="1"/>
  <c r="K8" i="13"/>
  <c r="L37" i="11"/>
  <c r="K37" i="11"/>
  <c r="L36" i="11" l="1"/>
  <c r="K36" i="11"/>
  <c r="L32" i="10"/>
  <c r="L31" i="10"/>
  <c r="K32" i="10"/>
  <c r="K31" i="10"/>
  <c r="L34" i="11"/>
  <c r="L35" i="11" s="1"/>
  <c r="K34" i="11"/>
  <c r="K35" i="11" s="1"/>
  <c r="L29" i="10"/>
  <c r="L30" i="10" s="1"/>
  <c r="K29" i="10"/>
  <c r="K30" i="10" s="1"/>
  <c r="C13" i="8"/>
  <c r="C7" i="8"/>
  <c r="E4" i="11" l="1"/>
  <c r="E29" i="11"/>
  <c r="E32" i="11"/>
  <c r="E3" i="8"/>
  <c r="E11" i="8"/>
  <c r="E13" i="8"/>
  <c r="E2" i="8"/>
  <c r="E8" i="12"/>
  <c r="E18" i="10"/>
  <c r="E24" i="10"/>
  <c r="E27" i="10"/>
  <c r="E4" i="14"/>
  <c r="E3" i="13"/>
  <c r="E5" i="13"/>
  <c r="C5" i="8"/>
  <c r="C12" i="8"/>
  <c r="C10" i="8"/>
  <c r="C4" i="8"/>
  <c r="C6" i="8"/>
  <c r="E7" i="8"/>
  <c r="C8" i="8"/>
  <c r="C9" i="8"/>
  <c r="D5" i="11"/>
  <c r="D3" i="14"/>
  <c r="E3" i="14" s="1"/>
  <c r="D11" i="10"/>
  <c r="D2" i="13"/>
  <c r="E2" i="13" s="1"/>
  <c r="D2" i="14"/>
  <c r="E2" i="14" s="1"/>
  <c r="D4" i="13"/>
  <c r="E4" i="13" s="1"/>
  <c r="D3" i="12"/>
  <c r="D4" i="12"/>
  <c r="D6" i="12"/>
  <c r="D7" i="12"/>
  <c r="D2" i="12"/>
  <c r="D12" i="10"/>
  <c r="D13" i="10"/>
  <c r="D14" i="10"/>
  <c r="D15" i="10"/>
  <c r="D16" i="10"/>
  <c r="D17" i="10"/>
  <c r="D26" i="10"/>
  <c r="D25" i="10"/>
  <c r="D20" i="10"/>
  <c r="D21" i="10"/>
  <c r="D22" i="10"/>
  <c r="D23" i="10"/>
  <c r="D19" i="10"/>
  <c r="D3" i="10"/>
  <c r="D4" i="10"/>
  <c r="D5" i="10"/>
  <c r="D6" i="10"/>
  <c r="D7" i="10"/>
  <c r="D8" i="10"/>
  <c r="D9" i="10"/>
  <c r="D10" i="10"/>
  <c r="D2" i="10"/>
  <c r="D28" i="11"/>
  <c r="D31" i="11"/>
  <c r="D30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E6" i="11"/>
  <c r="D3" i="11"/>
  <c r="D2" i="11"/>
  <c r="E12" i="11" l="1"/>
  <c r="E4" i="12"/>
  <c r="E5" i="12"/>
  <c r="E2" i="12"/>
  <c r="E7" i="12"/>
  <c r="E6" i="12"/>
  <c r="E3" i="12"/>
  <c r="E9" i="11"/>
  <c r="E10" i="11"/>
  <c r="E26" i="11"/>
  <c r="E25" i="11"/>
  <c r="E22" i="11"/>
  <c r="E30" i="11"/>
  <c r="E21" i="11"/>
  <c r="E13" i="11"/>
  <c r="E31" i="11"/>
  <c r="E14" i="11"/>
  <c r="E19" i="11"/>
  <c r="E18" i="11"/>
  <c r="E2" i="11"/>
  <c r="E3" i="11"/>
  <c r="E28" i="11"/>
  <c r="E27" i="11"/>
  <c r="E11" i="11"/>
  <c r="E5" i="11"/>
  <c r="E20" i="11"/>
  <c r="E24" i="11"/>
  <c r="E16" i="11"/>
  <c r="E8" i="11"/>
  <c r="E23" i="11"/>
  <c r="E15" i="11"/>
  <c r="E7" i="11"/>
  <c r="E17" i="11"/>
  <c r="E12" i="8"/>
  <c r="E9" i="8"/>
  <c r="E5" i="8"/>
  <c r="E8" i="8"/>
  <c r="E10" i="8"/>
  <c r="E6" i="8"/>
  <c r="E4" i="8"/>
  <c r="E20" i="10"/>
  <c r="E25" i="10"/>
  <c r="E4" i="10"/>
  <c r="E11" i="10"/>
  <c r="E3" i="10"/>
  <c r="E10" i="10"/>
  <c r="E22" i="10"/>
  <c r="E6" i="10"/>
  <c r="E12" i="10"/>
  <c r="E5" i="10"/>
  <c r="E26" i="10"/>
  <c r="E2" i="10"/>
  <c r="E17" i="10"/>
  <c r="E19" i="10"/>
  <c r="E16" i="10"/>
  <c r="E9" i="10"/>
  <c r="E23" i="10"/>
  <c r="E15" i="10"/>
  <c r="E8" i="10"/>
  <c r="E14" i="10"/>
  <c r="E7" i="10"/>
  <c r="E21" i="10"/>
  <c r="E13" i="10"/>
</calcChain>
</file>

<file path=xl/sharedStrings.xml><?xml version="1.0" encoding="utf-8"?>
<sst xmlns="http://schemas.openxmlformats.org/spreadsheetml/2006/main" count="594" uniqueCount="183">
  <si>
    <t>ZEB2</t>
  </si>
  <si>
    <t>MYT1L</t>
  </si>
  <si>
    <t>fragment</t>
  </si>
  <si>
    <t>start</t>
  </si>
  <si>
    <t>end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</si>
  <si>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</si>
  <si>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</si>
  <si>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</si>
  <si>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</si>
  <si>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</si>
  <si>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</si>
  <si>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</si>
  <si>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</si>
  <si>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</si>
  <si>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</si>
  <si>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5A</t>
  </si>
  <si>
    <t>5B</t>
  </si>
  <si>
    <t>5C</t>
  </si>
  <si>
    <t>5D</t>
  </si>
  <si>
    <t>5E</t>
  </si>
  <si>
    <t>21A</t>
  </si>
  <si>
    <t>21B</t>
  </si>
  <si>
    <t>chromosome</t>
  </si>
  <si>
    <t>9A</t>
  </si>
  <si>
    <t>9B</t>
  </si>
  <si>
    <t>9C</t>
  </si>
  <si>
    <t>10A</t>
  </si>
  <si>
    <t>10B</t>
  </si>
  <si>
    <t>10C</t>
  </si>
  <si>
    <t>10D</t>
  </si>
  <si>
    <t>10E</t>
  </si>
  <si>
    <t>10F</t>
  </si>
  <si>
    <t>10G</t>
  </si>
  <si>
    <t>10H</t>
  </si>
  <si>
    <t>10I</t>
  </si>
  <si>
    <t>10J</t>
  </si>
  <si>
    <t>10L</t>
  </si>
  <si>
    <t>10M</t>
  </si>
  <si>
    <t>10N</t>
  </si>
  <si>
    <t>10O</t>
  </si>
  <si>
    <t>10P</t>
  </si>
  <si>
    <t>10Q</t>
  </si>
  <si>
    <t>10R</t>
  </si>
  <si>
    <t>10S</t>
  </si>
  <si>
    <t>10T</t>
  </si>
  <si>
    <t>10U</t>
  </si>
  <si>
    <t>10V</t>
  </si>
  <si>
    <t>10W</t>
  </si>
  <si>
    <t>10X</t>
  </si>
  <si>
    <t>10Y</t>
  </si>
  <si>
    <t>10K</t>
  </si>
  <si>
    <t>14A</t>
  </si>
  <si>
    <t>14B</t>
  </si>
  <si>
    <t>14C</t>
  </si>
  <si>
    <t>/</t>
  </si>
  <si>
    <t>ARHGAP22</t>
  </si>
  <si>
    <t>gene_at_start</t>
  </si>
  <si>
    <t>C10orf71</t>
  </si>
  <si>
    <t>CHAT</t>
  </si>
  <si>
    <t>C10orf53</t>
  </si>
  <si>
    <t>PCDH15</t>
  </si>
  <si>
    <t>TFAM</t>
  </si>
  <si>
    <t>BAG5</t>
  </si>
  <si>
    <t>2K</t>
  </si>
  <si>
    <t>2L</t>
  </si>
  <si>
    <t>2M</t>
  </si>
  <si>
    <t>2N</t>
  </si>
  <si>
    <t>2O</t>
  </si>
  <si>
    <t>5F</t>
  </si>
  <si>
    <t>21C</t>
  </si>
  <si>
    <t>2P</t>
  </si>
  <si>
    <t>2Q</t>
  </si>
  <si>
    <t>GTDC1</t>
  </si>
  <si>
    <t>3A</t>
  </si>
  <si>
    <t>3B</t>
  </si>
  <si>
    <t>3C</t>
  </si>
  <si>
    <t>3D</t>
  </si>
  <si>
    <t>3E</t>
  </si>
  <si>
    <t>3F</t>
  </si>
  <si>
    <t>3G</t>
  </si>
  <si>
    <t>RBM6</t>
  </si>
  <si>
    <t>RBM5</t>
  </si>
  <si>
    <t>NEK4</t>
  </si>
  <si>
    <t>genes_in_fragment</t>
  </si>
  <si>
    <t>n.a.</t>
  </si>
  <si>
    <t>RBM6,RBM5</t>
  </si>
  <si>
    <t>TEX41</t>
  </si>
  <si>
    <t>CHAT,C10orf53</t>
  </si>
  <si>
    <t>PCDH15,RNU6-687P,NEFMP1,MIR548F1</t>
  </si>
  <si>
    <t>MRPS35P3,IPMK,TPT1P10,CISD1,UBE2D1,TFAM</t>
  </si>
  <si>
    <t>RBM5,RBM5-AS1,SEMA3F-AS1,SEMA3F,GNAT1,SLC38A3,MIR5787,GNAI2,SEMA3B-AS1,SEMA3B,MIR6872,LSMEM2,IFRD2,HYAL3,NAA80,HYAL1,HYAL2,TUSC2,RASSF1,RASSF1-AS1,ZMYND10-AS1,ZMYND10,NPRL2,CYB561D2,TMEM115,CACNA2D2,RNA5SP131,C3orf18,HEMK1,CISH,MAPKAPK3,LINC02019,DOCK3,MIR4787,PPIAP69,ZNF652P1,ST13P14,MANF,RBM15B,DCAF1,RAD54L2,RNU6ATAC29P,TEX264,RNA5SP132,GRM2,IQCF6,IQCF4P,IQCF3,IQCF2,RN7SL504P,IQCF5-AS1,IQCF5,IQCF1,RRP9,PARP3,GPR62,PCBP4,ABHD14B,ABHD14A-ACY1,ABHD14A,ACY1,RPL29,DUSP7,POC1A,ALDOAP1,ALAS1,TLR9,TWF2,TWF2-DT,PPM1M,WDR82,MIRLET7G,GLYCTK,GLYCTK-AS1,MIR135A1,DNAH1,PPP2R5CP,BAP1,PHF7,SEMA3G,TNNC1,NISCH,STAB1,NT5DC2,SMIM4,PBRM1,RNU6-856P,RNU6ATAC16P,GNL3,SNORD19,SNORD19B,SNORD19C,SNORD69,GLT8D1,SPCS1,NEK4</t>
  </si>
  <si>
    <t>CELF2</t>
  </si>
  <si>
    <t>TRMT61A-DT,TRMT61A,RNU7-160P,BAG5</t>
  </si>
  <si>
    <t>ARHGAP22,ARHGAP22-IT1,WDFY4,RPL13AP19,LRRC18,MIR4294,VSTM4,FAM170B-AS1,FAM170B,TMEM273,C10orf71-AS1,C10orf71</t>
  </si>
  <si>
    <t>LOSS</t>
  </si>
  <si>
    <t>GAIN</t>
  </si>
  <si>
    <t>1024DS4</t>
  </si>
  <si>
    <t>1024AS4</t>
  </si>
  <si>
    <t>10249S4</t>
  </si>
  <si>
    <t>10239S4</t>
  </si>
  <si>
    <t>1353ES1</t>
  </si>
  <si>
    <t>1603BS1</t>
  </si>
  <si>
    <t>1603DS1</t>
  </si>
  <si>
    <t>1603ES1</t>
  </si>
  <si>
    <t>16053S1</t>
  </si>
  <si>
    <t>16055S1</t>
  </si>
  <si>
    <t>1605AS1</t>
  </si>
  <si>
    <t>1605BS1</t>
  </si>
  <si>
    <t>1357AS1</t>
  </si>
  <si>
    <t>1606FS1</t>
  </si>
  <si>
    <t>1FA34S2,1FA33S2</t>
  </si>
  <si>
    <t>1FA33S2</t>
  </si>
  <si>
    <t>1FA34S2</t>
  </si>
  <si>
    <t>1FCB4S2</t>
  </si>
  <si>
    <t>2AA0S1</t>
  </si>
  <si>
    <t>52C6S8</t>
  </si>
  <si>
    <t>5D61S9</t>
  </si>
  <si>
    <t>33C0S8</t>
  </si>
  <si>
    <t>33C1S8</t>
  </si>
  <si>
    <t>3A39S9</t>
  </si>
  <si>
    <t>3A3CS9</t>
  </si>
  <si>
    <t>3A44S9</t>
  </si>
  <si>
    <t>3A49S9</t>
  </si>
  <si>
    <t>41BFS9</t>
  </si>
  <si>
    <t>384CS9</t>
  </si>
  <si>
    <t>3A77S9</t>
  </si>
  <si>
    <t>3A79S9</t>
  </si>
  <si>
    <t>41D9S9</t>
  </si>
  <si>
    <t>41DDS9</t>
  </si>
  <si>
    <t>3A48S9</t>
  </si>
  <si>
    <t>4213S9</t>
  </si>
  <si>
    <t>2C18SD</t>
  </si>
  <si>
    <t>2C19SD</t>
  </si>
  <si>
    <t>7A</t>
  </si>
  <si>
    <t>7B</t>
  </si>
  <si>
    <t>7C</t>
  </si>
  <si>
    <t>6615S1</t>
  </si>
  <si>
    <t>4BADS1,A596S1</t>
  </si>
  <si>
    <t>A5C0S1</t>
  </si>
  <si>
    <t>4BADS1</t>
  </si>
  <si>
    <t>BE67S1</t>
  </si>
  <si>
    <t>5909S1</t>
  </si>
  <si>
    <t>4BEFS6</t>
  </si>
  <si>
    <t>7907S6</t>
  </si>
  <si>
    <t>SLC4A10</t>
  </si>
  <si>
    <t>COL4A3</t>
  </si>
  <si>
    <t>PID1</t>
  </si>
  <si>
    <t>RN7SL423P</t>
  </si>
  <si>
    <t>PID1,RN7SKP283</t>
  </si>
  <si>
    <t>TANK-AS1,TANK,PSMD14-DT</t>
  </si>
  <si>
    <t>PSMD14-DT</t>
  </si>
  <si>
    <t>PSMD14-DT,LINC01806,PSMD14,,MXRA7P1,RNA5SP108,TBR1,AHCTF1P1,KRT18P46,SLC4A10</t>
  </si>
  <si>
    <t>CPA2</t>
  </si>
  <si>
    <t>INVERSION</t>
  </si>
  <si>
    <t>LOSS/GAIN/INVERSION</t>
  </si>
  <si>
    <t>C10orf71,DRGX,ERCC6,HSPD1P17,PGBD3,HMGB1P50</t>
  </si>
  <si>
    <t>CHAT,SLC18A3</t>
  </si>
  <si>
    <t>GAIN/INVERSION</t>
  </si>
  <si>
    <t>fragment either at beginning or end of rearrangement or large fragment in normal orientation</t>
  </si>
  <si>
    <t>GTDC1,ZEB2</t>
  </si>
  <si>
    <t>ZEB2,ZEB2-AS1,LINC01412,LINC02993,TEX41,SGCEP1,LINC01966</t>
  </si>
  <si>
    <t>length (kb)</t>
  </si>
  <si>
    <t>length (bp)</t>
  </si>
  <si>
    <t>SHLD2P3,RN7SL453P,RHEBP2,SYT15B,NPY4R2,FAM25C,AGAP12P,AGAP12P,RNA5SP315,BMS1P7,PTPN20CP,FRMPD2,RPS6P14,MAPK8,ARHGAP22</t>
  </si>
  <si>
    <t>C10orf53,OGDHL,MAPK6P6,RPL21P89,PARG,RPL35AP24,TIMM23B,TIMM23B-AGAP6,SNORA74C-2,RNA5SP317,AGAP6,FAM21EP,SLC9A3P3,FAM21EP,WASHC2A,SLC9A3P1,ASAH2,DYNC1I2P1,SGMS1,RNU7-107P,SGMS1-AS1,SHQ1P1,BEND3P1,NUTM2HP,CTSLP4,PGGT1BP1,ASAH2B,A1CF,MIX23P2,PRKG1,MIR605,RSU1P3,CSTF2T,PRKG1-AS1,1,DKK1,RPL31P44,THAP12P3,LNCAROD,MBL2,LINC02672,SNRPEP8,RNA5SP318,PCDH15</t>
  </si>
  <si>
    <t>ZWINT,MIR3924</t>
  </si>
  <si>
    <t>repeat_at_start</t>
  </si>
  <si>
    <t>LINE</t>
  </si>
  <si>
    <t>LTR</t>
  </si>
  <si>
    <t>SINE</t>
  </si>
  <si>
    <t>simple</t>
  </si>
  <si>
    <t>seg_dup, DNA</t>
  </si>
  <si>
    <t>seg_dup</t>
  </si>
  <si>
    <t>seen in LRS</t>
  </si>
  <si>
    <t>seen in OGM</t>
  </si>
  <si>
    <t>LRS_variant_ID_at_start</t>
  </si>
  <si>
    <t>red</t>
  </si>
  <si>
    <t>manually extracted from data</t>
  </si>
  <si>
    <t>total seen</t>
  </si>
  <si>
    <t>% of total breakpoints seen</t>
  </si>
  <si>
    <t>total seen (automated)</t>
  </si>
  <si>
    <t>% of total breakpoints seen (automated)</t>
  </si>
  <si>
    <t>MTRNR2L5,GAPDHP21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</si>
</sst>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" fontId="0" fillId="0" borderId="0" xfId="0" applyNumberFormat="1"/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011F-9619-D546-A34D-F1D456AFEFAD}">
  <sheetPr>
    <pageSetUpPr fitToPage="1"/>
  </sheetPr>
  <dimension ref="A1:K10"/>
  <sheetViews>
    <sheetView tabSelected="1" workbookViewId="0">
      <selection activeCell="N16" sqref="N16"/>
    </sheetView>
  </sheetViews>
  <sheetFormatPr baseColWidth="10" defaultRowHeight="16" x14ac:dyDescent="0.2"/>
  <cols>
    <col min="1" max="1" width="12.6640625" customWidth="1"/>
    <col min="2" max="5" width="11" customWidth="1"/>
    <col min="6" max="6" width="12.6640625" bestFit="1" customWidth="1"/>
    <col min="7" max="7" width="14" customWidth="1"/>
    <col min="8" max="8" width="22.5" customWidth="1"/>
    <col min="9" max="9" width="17.33203125" bestFit="1" customWidth="1"/>
    <col min="10" max="10" width="21.6640625" bestFit="1" customWidth="1"/>
  </cols>
  <sheetData>
    <row r="1" spans="1:11" x14ac:dyDescent="0.2">
      <c r="A1" s="5" t="s">
        <v>22</v>
      </c>
      <c r="B1" s="5" t="s">
        <v>2</v>
      </c>
      <c r="C1" s="5" t="s">
        <v>3</v>
      </c>
      <c r="D1" s="5" t="s">
        <v>4</v>
      </c>
      <c r="E1" s="5" t="s">
        <v>161</v>
      </c>
      <c r="F1" s="5" t="s">
        <v>56</v>
      </c>
      <c r="G1" s="5" t="s">
        <v>166</v>
      </c>
      <c r="H1" s="5" t="s">
        <v>154</v>
      </c>
      <c r="I1" s="5" t="s">
        <v>83</v>
      </c>
      <c r="J1" s="4" t="s">
        <v>175</v>
      </c>
      <c r="K1" s="4" t="s">
        <v>173</v>
      </c>
    </row>
    <row r="2" spans="1:11" x14ac:dyDescent="0.2">
      <c r="A2">
        <v>9</v>
      </c>
      <c r="B2" t="s">
        <v>23</v>
      </c>
      <c r="C2">
        <v>1</v>
      </c>
      <c r="D2">
        <f>C3-1</f>
        <v>82209673</v>
      </c>
      <c r="E2">
        <f>(D2-C2+1)/1000</f>
        <v>82209.672999999995</v>
      </c>
      <c r="F2" t="s">
        <v>84</v>
      </c>
      <c r="G2" t="s">
        <v>84</v>
      </c>
      <c r="I2" t="s">
        <v>84</v>
      </c>
      <c r="J2" t="s">
        <v>84</v>
      </c>
      <c r="K2" s="1">
        <v>1</v>
      </c>
    </row>
    <row r="3" spans="1:11" x14ac:dyDescent="0.2">
      <c r="A3">
        <v>9</v>
      </c>
      <c r="B3" t="s">
        <v>24</v>
      </c>
      <c r="C3">
        <v>82209674</v>
      </c>
      <c r="D3">
        <v>138394717</v>
      </c>
      <c r="E3">
        <f t="shared" ref="E3:E5" si="0">(D3-C3+1)/1000</f>
        <v>56185.044000000002</v>
      </c>
      <c r="F3" t="s">
        <v>54</v>
      </c>
      <c r="G3" t="s">
        <v>167</v>
      </c>
      <c r="I3" t="s">
        <v>84</v>
      </c>
      <c r="J3" t="s">
        <v>115</v>
      </c>
      <c r="K3" s="1" t="s">
        <v>84</v>
      </c>
    </row>
    <row r="4" spans="1:11" x14ac:dyDescent="0.2">
      <c r="A4">
        <v>10</v>
      </c>
      <c r="B4" t="s">
        <v>26</v>
      </c>
      <c r="C4">
        <v>1</v>
      </c>
      <c r="D4">
        <f>C5-1</f>
        <v>11203945</v>
      </c>
      <c r="E4">
        <f t="shared" si="0"/>
        <v>11203.945</v>
      </c>
      <c r="F4" t="s">
        <v>84</v>
      </c>
      <c r="G4" t="s">
        <v>84</v>
      </c>
      <c r="I4" t="s">
        <v>84</v>
      </c>
      <c r="J4" t="s">
        <v>84</v>
      </c>
      <c r="K4" s="1">
        <v>1</v>
      </c>
    </row>
    <row r="5" spans="1:11" x14ac:dyDescent="0.2">
      <c r="A5">
        <v>10</v>
      </c>
      <c r="B5" t="s">
        <v>27</v>
      </c>
      <c r="C5">
        <v>11203946</v>
      </c>
      <c r="D5">
        <v>133797422</v>
      </c>
      <c r="E5">
        <f t="shared" si="0"/>
        <v>122593.477</v>
      </c>
      <c r="F5" t="s">
        <v>91</v>
      </c>
      <c r="G5" t="s">
        <v>54</v>
      </c>
      <c r="I5" t="s">
        <v>84</v>
      </c>
      <c r="J5" t="s">
        <v>116</v>
      </c>
      <c r="K5" s="1" t="s">
        <v>84</v>
      </c>
    </row>
    <row r="7" spans="1:11" x14ac:dyDescent="0.2">
      <c r="A7" t="s">
        <v>84</v>
      </c>
      <c r="B7" t="s">
        <v>158</v>
      </c>
      <c r="J7" s="8" t="s">
        <v>178</v>
      </c>
      <c r="K7">
        <f>SUM(K2:K5)</f>
        <v>2</v>
      </c>
    </row>
    <row r="8" spans="1:11" x14ac:dyDescent="0.2">
      <c r="J8" s="8" t="s">
        <v>179</v>
      </c>
      <c r="K8">
        <f>2/2*100</f>
        <v>100</v>
      </c>
    </row>
    <row r="9" spans="1:11" x14ac:dyDescent="0.2">
      <c r="J9" s="8" t="s">
        <v>180</v>
      </c>
      <c r="K9" s="6">
        <v>2</v>
      </c>
    </row>
    <row r="10" spans="1:11" x14ac:dyDescent="0.2">
      <c r="J10" s="8" t="s">
        <v>181</v>
      </c>
      <c r="K10" s="6">
        <v>100</v>
      </c>
    </row>
  </sheetData>
  <pageMargins left="0.7" right="0.7" top="0.75" bottom="0.75" header="0.3" footer="0.3"/>
  <pageSetup paperSize="9" scale="73" fitToHeight="3" orientation="landscape" horizontalDpi="0" verticalDpi="0"/>
  <headerFooter>
    <oddHeader>&amp;C&amp;"Calibri,Regular"&amp;K000000Table S03_fragments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C7035-558C-7B42-BAB5-667A08AFDB14}">
  <sheetPr>
    <pageSetUpPr fitToPage="1"/>
  </sheetPr>
  <dimension ref="A1:K9"/>
  <sheetViews>
    <sheetView workbookViewId="0">
      <selection activeCell="C5" sqref="C5"/>
    </sheetView>
  </sheetViews>
  <sheetFormatPr baseColWidth="10" defaultRowHeight="16" x14ac:dyDescent="0.2"/>
  <cols>
    <col min="6" max="6" width="12.6640625" bestFit="1" customWidth="1"/>
    <col min="7" max="7" width="14" bestFit="1" customWidth="1"/>
    <col min="8" max="8" width="21.5" customWidth="1"/>
    <col min="9" max="9" width="18.83203125" customWidth="1"/>
    <col min="10" max="10" width="21.6640625" bestFit="1" customWidth="1"/>
  </cols>
  <sheetData>
    <row r="1" spans="1:11" x14ac:dyDescent="0.2">
      <c r="A1" s="5" t="s">
        <v>22</v>
      </c>
      <c r="B1" s="5" t="s">
        <v>2</v>
      </c>
      <c r="C1" s="5" t="s">
        <v>3</v>
      </c>
      <c r="D1" s="5" t="s">
        <v>4</v>
      </c>
      <c r="E1" s="5" t="s">
        <v>161</v>
      </c>
      <c r="F1" s="5" t="s">
        <v>56</v>
      </c>
      <c r="G1" s="5" t="s">
        <v>166</v>
      </c>
      <c r="H1" s="5" t="s">
        <v>154</v>
      </c>
      <c r="I1" s="5" t="s">
        <v>83</v>
      </c>
      <c r="J1" s="4" t="s">
        <v>175</v>
      </c>
      <c r="K1" s="4" t="s">
        <v>173</v>
      </c>
    </row>
    <row r="2" spans="1:11" x14ac:dyDescent="0.2">
      <c r="A2">
        <v>2</v>
      </c>
      <c r="B2" t="s">
        <v>5</v>
      </c>
      <c r="C2">
        <v>1</v>
      </c>
      <c r="D2">
        <f>C3-1</f>
        <v>1939352</v>
      </c>
      <c r="E2">
        <f>(D2-C2+1)/1000</f>
        <v>1939.3520000000001</v>
      </c>
      <c r="F2" t="s">
        <v>84</v>
      </c>
      <c r="G2" t="s">
        <v>84</v>
      </c>
      <c r="I2" t="s">
        <v>84</v>
      </c>
      <c r="J2" t="s">
        <v>84</v>
      </c>
      <c r="K2" s="1">
        <v>1</v>
      </c>
    </row>
    <row r="3" spans="1:11" x14ac:dyDescent="0.2">
      <c r="A3">
        <v>2</v>
      </c>
      <c r="B3" t="s">
        <v>6</v>
      </c>
      <c r="C3" s="6">
        <v>1939353</v>
      </c>
      <c r="D3">
        <f>C4-1</f>
        <v>1943926</v>
      </c>
      <c r="E3">
        <f t="shared" ref="E3:E4" si="0">(D3-C3+1)/1000</f>
        <v>4.5739999999999998</v>
      </c>
      <c r="F3" t="s">
        <v>1</v>
      </c>
      <c r="G3" t="s">
        <v>54</v>
      </c>
      <c r="H3" t="s">
        <v>94</v>
      </c>
      <c r="I3" t="s">
        <v>1</v>
      </c>
      <c r="J3" t="s">
        <v>114</v>
      </c>
      <c r="K3" s="1">
        <v>1</v>
      </c>
    </row>
    <row r="4" spans="1:11" x14ac:dyDescent="0.2">
      <c r="A4">
        <v>2</v>
      </c>
      <c r="B4" t="s">
        <v>7</v>
      </c>
      <c r="C4" s="6">
        <v>1943927</v>
      </c>
      <c r="D4">
        <v>133797422</v>
      </c>
      <c r="E4">
        <f t="shared" si="0"/>
        <v>131853.49600000001</v>
      </c>
      <c r="F4" t="s">
        <v>1</v>
      </c>
      <c r="G4" t="s">
        <v>54</v>
      </c>
      <c r="I4" t="s">
        <v>84</v>
      </c>
      <c r="J4" t="s">
        <v>114</v>
      </c>
      <c r="K4" s="1" t="s">
        <v>84</v>
      </c>
    </row>
    <row r="5" spans="1:11" x14ac:dyDescent="0.2">
      <c r="K5" s="1"/>
    </row>
    <row r="6" spans="1:11" x14ac:dyDescent="0.2">
      <c r="A6" t="s">
        <v>84</v>
      </c>
      <c r="B6" t="s">
        <v>158</v>
      </c>
      <c r="J6" s="11" t="s">
        <v>178</v>
      </c>
      <c r="K6" s="1">
        <f>SUM(K2:K4)</f>
        <v>2</v>
      </c>
    </row>
    <row r="7" spans="1:11" x14ac:dyDescent="0.2">
      <c r="J7" s="11" t="s">
        <v>179</v>
      </c>
      <c r="K7" s="1">
        <f>2/2*100</f>
        <v>100</v>
      </c>
    </row>
    <row r="8" spans="1:11" x14ac:dyDescent="0.2">
      <c r="J8" s="8" t="s">
        <v>180</v>
      </c>
      <c r="K8" s="1">
        <v>2</v>
      </c>
    </row>
    <row r="9" spans="1:11" x14ac:dyDescent="0.2">
      <c r="C9" s="12"/>
      <c r="D9" s="12"/>
      <c r="J9" s="8" t="s">
        <v>181</v>
      </c>
      <c r="K9" s="1">
        <v>100</v>
      </c>
    </row>
  </sheetData>
  <pageMargins left="0.7" right="0.7" top="0.75" bottom="0.75" header="0.3" footer="0.3"/>
  <pageSetup paperSize="9" scale="80" fitToHeight="3" orientation="landscape" horizontalDpi="0" verticalDpi="0"/>
  <headerFooter>
    <oddHeader>&amp;C&amp;"Calibri,Regular"&amp;K000000Table S03_fragments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6509E-0437-3B4C-8194-D14763A1F502}">
  <sheetPr>
    <pageSetUpPr fitToPage="1"/>
  </sheetPr>
  <dimension ref="A1:L35"/>
  <sheetViews>
    <sheetView workbookViewId="0">
      <selection activeCell="C5" sqref="C5"/>
    </sheetView>
  </sheetViews>
  <sheetFormatPr baseColWidth="10" defaultRowHeight="16" x14ac:dyDescent="0.2"/>
  <cols>
    <col min="1" max="1" width="16" customWidth="1"/>
    <col min="5" max="5" width="10.83203125" customWidth="1"/>
    <col min="6" max="6" width="12.6640625" bestFit="1" customWidth="1"/>
    <col min="7" max="7" width="14" bestFit="1" customWidth="1"/>
    <col min="8" max="8" width="21.6640625" style="1" customWidth="1"/>
    <col min="9" max="9" width="18.6640625" customWidth="1"/>
    <col min="10" max="10" width="22.33203125" customWidth="1"/>
  </cols>
  <sheetData>
    <row r="1" spans="1:12" x14ac:dyDescent="0.2">
      <c r="A1" s="4" t="s">
        <v>22</v>
      </c>
      <c r="B1" s="4" t="s">
        <v>2</v>
      </c>
      <c r="C1" s="4" t="s">
        <v>3</v>
      </c>
      <c r="D1" s="4" t="s">
        <v>4</v>
      </c>
      <c r="E1" s="4" t="s">
        <v>162</v>
      </c>
      <c r="F1" s="4" t="s">
        <v>56</v>
      </c>
      <c r="G1" s="5" t="s">
        <v>166</v>
      </c>
      <c r="H1" s="5" t="s">
        <v>154</v>
      </c>
      <c r="I1" s="4" t="s">
        <v>83</v>
      </c>
      <c r="J1" s="4" t="s">
        <v>175</v>
      </c>
      <c r="K1" s="4" t="s">
        <v>173</v>
      </c>
      <c r="L1" s="4" t="s">
        <v>174</v>
      </c>
    </row>
    <row r="2" spans="1:12" x14ac:dyDescent="0.2">
      <c r="A2">
        <v>2</v>
      </c>
      <c r="B2" t="s">
        <v>5</v>
      </c>
      <c r="C2">
        <v>1</v>
      </c>
      <c r="D2">
        <f t="shared" ref="D2:D17" si="0">C3-1</f>
        <v>143934333</v>
      </c>
      <c r="E2">
        <f t="shared" ref="E2:E27" si="1">D2-C2+1</f>
        <v>143934333</v>
      </c>
      <c r="F2" t="s">
        <v>84</v>
      </c>
      <c r="G2" t="s">
        <v>84</v>
      </c>
      <c r="I2" t="s">
        <v>84</v>
      </c>
      <c r="J2" t="s">
        <v>84</v>
      </c>
      <c r="K2" s="1">
        <v>1</v>
      </c>
      <c r="L2" s="1">
        <v>1</v>
      </c>
    </row>
    <row r="3" spans="1:12" x14ac:dyDescent="0.2">
      <c r="A3">
        <v>2</v>
      </c>
      <c r="B3" t="s">
        <v>6</v>
      </c>
      <c r="C3">
        <v>143934334</v>
      </c>
      <c r="D3">
        <f t="shared" si="0"/>
        <v>143934384</v>
      </c>
      <c r="E3">
        <f t="shared" si="1"/>
        <v>51</v>
      </c>
      <c r="F3" t="s">
        <v>54</v>
      </c>
      <c r="G3" t="s">
        <v>54</v>
      </c>
      <c r="H3" s="1" t="s">
        <v>94</v>
      </c>
      <c r="I3" t="s">
        <v>54</v>
      </c>
      <c r="J3" t="s">
        <v>100</v>
      </c>
      <c r="K3" s="1">
        <v>1</v>
      </c>
      <c r="L3" s="1">
        <v>0</v>
      </c>
    </row>
    <row r="4" spans="1:12" x14ac:dyDescent="0.2">
      <c r="A4">
        <v>2</v>
      </c>
      <c r="B4" t="s">
        <v>7</v>
      </c>
      <c r="C4">
        <v>143934385</v>
      </c>
      <c r="D4">
        <f t="shared" si="0"/>
        <v>143960388</v>
      </c>
      <c r="E4">
        <f t="shared" si="1"/>
        <v>26004</v>
      </c>
      <c r="F4" t="s">
        <v>54</v>
      </c>
      <c r="G4" t="s">
        <v>54</v>
      </c>
      <c r="H4" s="1" t="s">
        <v>153</v>
      </c>
      <c r="I4" t="s">
        <v>72</v>
      </c>
      <c r="J4" t="s">
        <v>101</v>
      </c>
      <c r="K4" s="1">
        <v>1</v>
      </c>
      <c r="L4" s="1">
        <v>0</v>
      </c>
    </row>
    <row r="5" spans="1:12" x14ac:dyDescent="0.2">
      <c r="A5">
        <v>2</v>
      </c>
      <c r="B5" t="s">
        <v>8</v>
      </c>
      <c r="C5">
        <v>143960389</v>
      </c>
      <c r="D5">
        <f t="shared" si="0"/>
        <v>143961587</v>
      </c>
      <c r="E5">
        <f t="shared" si="1"/>
        <v>1199</v>
      </c>
      <c r="F5" t="s">
        <v>72</v>
      </c>
      <c r="G5" t="s">
        <v>54</v>
      </c>
      <c r="H5" s="1" t="s">
        <v>94</v>
      </c>
      <c r="I5" t="s">
        <v>72</v>
      </c>
      <c r="J5" t="s">
        <v>102</v>
      </c>
      <c r="K5" s="1">
        <v>1</v>
      </c>
      <c r="L5" s="1">
        <v>1</v>
      </c>
    </row>
    <row r="6" spans="1:12" x14ac:dyDescent="0.2">
      <c r="A6">
        <v>2</v>
      </c>
      <c r="B6" t="s">
        <v>9</v>
      </c>
      <c r="C6">
        <v>143961588</v>
      </c>
      <c r="D6">
        <f t="shared" si="0"/>
        <v>144301058</v>
      </c>
      <c r="E6">
        <f t="shared" si="1"/>
        <v>339471</v>
      </c>
      <c r="F6" t="s">
        <v>72</v>
      </c>
      <c r="G6" t="s">
        <v>54</v>
      </c>
      <c r="I6" t="s">
        <v>72</v>
      </c>
      <c r="J6" t="s">
        <v>103</v>
      </c>
      <c r="K6" s="9">
        <v>1</v>
      </c>
      <c r="L6" s="1">
        <v>1</v>
      </c>
    </row>
    <row r="7" spans="1:12" x14ac:dyDescent="0.2">
      <c r="A7">
        <v>2</v>
      </c>
      <c r="B7" t="s">
        <v>10</v>
      </c>
      <c r="C7">
        <v>144301059</v>
      </c>
      <c r="D7">
        <f t="shared" si="0"/>
        <v>144301751</v>
      </c>
      <c r="E7">
        <f t="shared" si="1"/>
        <v>693</v>
      </c>
      <c r="F7" t="s">
        <v>72</v>
      </c>
      <c r="G7" t="s">
        <v>54</v>
      </c>
      <c r="H7" s="1" t="s">
        <v>94</v>
      </c>
      <c r="I7" t="s">
        <v>72</v>
      </c>
      <c r="J7" t="s">
        <v>54</v>
      </c>
      <c r="K7" s="1">
        <v>1</v>
      </c>
      <c r="L7" s="1">
        <v>0</v>
      </c>
    </row>
    <row r="8" spans="1:12" x14ac:dyDescent="0.2">
      <c r="A8">
        <v>2</v>
      </c>
      <c r="B8" t="s">
        <v>11</v>
      </c>
      <c r="C8">
        <v>144301752</v>
      </c>
      <c r="D8">
        <f t="shared" si="0"/>
        <v>144313123</v>
      </c>
      <c r="E8">
        <f t="shared" si="1"/>
        <v>11372</v>
      </c>
      <c r="F8" t="s">
        <v>72</v>
      </c>
      <c r="G8" t="s">
        <v>54</v>
      </c>
      <c r="H8" s="1" t="s">
        <v>153</v>
      </c>
      <c r="I8" t="s">
        <v>72</v>
      </c>
      <c r="J8" t="s">
        <v>104</v>
      </c>
      <c r="K8" s="9">
        <v>1</v>
      </c>
      <c r="L8" s="1">
        <v>0</v>
      </c>
    </row>
    <row r="9" spans="1:12" x14ac:dyDescent="0.2">
      <c r="A9">
        <v>2</v>
      </c>
      <c r="B9" t="s">
        <v>12</v>
      </c>
      <c r="C9">
        <v>144313124</v>
      </c>
      <c r="D9">
        <f t="shared" si="0"/>
        <v>144313180</v>
      </c>
      <c r="E9">
        <f t="shared" si="1"/>
        <v>57</v>
      </c>
      <c r="F9" t="s">
        <v>72</v>
      </c>
      <c r="G9" t="s">
        <v>54</v>
      </c>
      <c r="H9" s="1" t="s">
        <v>94</v>
      </c>
      <c r="I9" t="s">
        <v>72</v>
      </c>
      <c r="J9" t="s">
        <v>54</v>
      </c>
      <c r="K9" s="1">
        <v>1</v>
      </c>
      <c r="L9" s="9">
        <v>1</v>
      </c>
    </row>
    <row r="10" spans="1:12" x14ac:dyDescent="0.2">
      <c r="A10">
        <v>2</v>
      </c>
      <c r="B10" t="s">
        <v>13</v>
      </c>
      <c r="C10">
        <v>144313181</v>
      </c>
      <c r="D10">
        <f t="shared" si="0"/>
        <v>144385912</v>
      </c>
      <c r="E10">
        <f t="shared" si="1"/>
        <v>72732</v>
      </c>
      <c r="F10" t="s">
        <v>72</v>
      </c>
      <c r="G10" t="s">
        <v>54</v>
      </c>
      <c r="I10" t="s">
        <v>159</v>
      </c>
      <c r="J10" t="s">
        <v>105</v>
      </c>
      <c r="K10" s="10">
        <v>1</v>
      </c>
      <c r="L10" s="1">
        <v>1</v>
      </c>
    </row>
    <row r="11" spans="1:12" x14ac:dyDescent="0.2">
      <c r="A11">
        <v>2</v>
      </c>
      <c r="B11" t="s">
        <v>14</v>
      </c>
      <c r="C11">
        <v>144385913</v>
      </c>
      <c r="D11">
        <f t="shared" si="0"/>
        <v>144411546</v>
      </c>
      <c r="E11">
        <f t="shared" si="1"/>
        <v>25634</v>
      </c>
      <c r="F11" t="s">
        <v>0</v>
      </c>
      <c r="G11" t="s">
        <v>54</v>
      </c>
      <c r="H11" s="1" t="s">
        <v>94</v>
      </c>
      <c r="I11" t="s">
        <v>0</v>
      </c>
      <c r="J11" t="s">
        <v>106</v>
      </c>
      <c r="K11" s="1">
        <v>1</v>
      </c>
      <c r="L11" s="1">
        <v>1</v>
      </c>
    </row>
    <row r="12" spans="1:12" x14ac:dyDescent="0.2">
      <c r="A12">
        <v>2</v>
      </c>
      <c r="B12" t="s">
        <v>63</v>
      </c>
      <c r="C12">
        <v>144411547</v>
      </c>
      <c r="D12">
        <f t="shared" si="0"/>
        <v>145061847</v>
      </c>
      <c r="E12">
        <f t="shared" si="1"/>
        <v>650301</v>
      </c>
      <c r="F12" t="s">
        <v>0</v>
      </c>
      <c r="G12" t="s">
        <v>54</v>
      </c>
      <c r="I12" t="s">
        <v>160</v>
      </c>
      <c r="J12" t="s">
        <v>107</v>
      </c>
      <c r="K12" s="1">
        <v>1</v>
      </c>
      <c r="L12" s="1">
        <v>1</v>
      </c>
    </row>
    <row r="13" spans="1:12" x14ac:dyDescent="0.2">
      <c r="A13">
        <v>2</v>
      </c>
      <c r="B13" t="s">
        <v>64</v>
      </c>
      <c r="C13">
        <v>145061848</v>
      </c>
      <c r="D13">
        <f t="shared" si="0"/>
        <v>145061923</v>
      </c>
      <c r="E13">
        <f t="shared" si="1"/>
        <v>76</v>
      </c>
      <c r="F13" t="s">
        <v>86</v>
      </c>
      <c r="G13" t="s">
        <v>54</v>
      </c>
      <c r="H13" s="1" t="s">
        <v>94</v>
      </c>
      <c r="I13" t="s">
        <v>86</v>
      </c>
      <c r="J13" t="s">
        <v>108</v>
      </c>
      <c r="K13" s="9">
        <v>1</v>
      </c>
      <c r="L13" s="1">
        <v>0</v>
      </c>
    </row>
    <row r="14" spans="1:12" x14ac:dyDescent="0.2">
      <c r="A14">
        <v>2</v>
      </c>
      <c r="B14" t="s">
        <v>65</v>
      </c>
      <c r="C14">
        <v>145061924</v>
      </c>
      <c r="D14">
        <f t="shared" si="0"/>
        <v>145070083</v>
      </c>
      <c r="E14">
        <f t="shared" si="1"/>
        <v>8160</v>
      </c>
      <c r="F14" t="s">
        <v>86</v>
      </c>
      <c r="G14" t="s">
        <v>54</v>
      </c>
      <c r="H14" s="1" t="s">
        <v>153</v>
      </c>
      <c r="I14" t="s">
        <v>86</v>
      </c>
      <c r="J14" t="s">
        <v>54</v>
      </c>
      <c r="K14" s="1">
        <v>1</v>
      </c>
      <c r="L14" s="1">
        <v>0</v>
      </c>
    </row>
    <row r="15" spans="1:12" x14ac:dyDescent="0.2">
      <c r="A15">
        <v>2</v>
      </c>
      <c r="B15" t="s">
        <v>66</v>
      </c>
      <c r="C15">
        <v>145070084</v>
      </c>
      <c r="D15">
        <f t="shared" si="0"/>
        <v>145072714</v>
      </c>
      <c r="E15">
        <f t="shared" si="1"/>
        <v>2631</v>
      </c>
      <c r="F15" t="s">
        <v>86</v>
      </c>
      <c r="G15" t="s">
        <v>168</v>
      </c>
      <c r="H15" s="1" t="s">
        <v>94</v>
      </c>
      <c r="I15" t="s">
        <v>86</v>
      </c>
      <c r="J15" t="s">
        <v>108</v>
      </c>
      <c r="K15" s="1">
        <v>1</v>
      </c>
      <c r="L15" s="1">
        <v>0</v>
      </c>
    </row>
    <row r="16" spans="1:12" x14ac:dyDescent="0.2">
      <c r="A16">
        <v>2</v>
      </c>
      <c r="B16" t="s">
        <v>67</v>
      </c>
      <c r="C16">
        <v>145072715</v>
      </c>
      <c r="D16">
        <f t="shared" si="0"/>
        <v>145074546</v>
      </c>
      <c r="E16">
        <f t="shared" si="1"/>
        <v>1832</v>
      </c>
      <c r="F16" t="s">
        <v>86</v>
      </c>
      <c r="G16" t="s">
        <v>168</v>
      </c>
      <c r="I16" t="s">
        <v>86</v>
      </c>
      <c r="J16" t="s">
        <v>109</v>
      </c>
      <c r="K16" s="1">
        <v>1</v>
      </c>
      <c r="L16" s="1">
        <v>0</v>
      </c>
    </row>
    <row r="17" spans="1:12" x14ac:dyDescent="0.2">
      <c r="A17">
        <v>2</v>
      </c>
      <c r="B17" t="s">
        <v>70</v>
      </c>
      <c r="C17">
        <v>145074547</v>
      </c>
      <c r="D17">
        <f t="shared" si="0"/>
        <v>145075679</v>
      </c>
      <c r="E17">
        <f t="shared" si="1"/>
        <v>1133</v>
      </c>
      <c r="F17" t="s">
        <v>86</v>
      </c>
      <c r="G17" t="s">
        <v>54</v>
      </c>
      <c r="H17" s="1" t="s">
        <v>94</v>
      </c>
      <c r="I17" t="s">
        <v>86</v>
      </c>
      <c r="J17" t="s">
        <v>100</v>
      </c>
      <c r="K17" s="9">
        <v>1</v>
      </c>
      <c r="L17" s="1">
        <v>1</v>
      </c>
    </row>
    <row r="18" spans="1:12" x14ac:dyDescent="0.2">
      <c r="A18">
        <v>2</v>
      </c>
      <c r="B18" t="s">
        <v>71</v>
      </c>
      <c r="C18">
        <v>145075680</v>
      </c>
      <c r="D18">
        <v>242193529</v>
      </c>
      <c r="E18">
        <f t="shared" si="1"/>
        <v>97117850</v>
      </c>
      <c r="F18" t="s">
        <v>86</v>
      </c>
      <c r="G18" t="s">
        <v>54</v>
      </c>
      <c r="I18" t="s">
        <v>84</v>
      </c>
      <c r="J18" t="s">
        <v>54</v>
      </c>
      <c r="K18" s="1" t="s">
        <v>84</v>
      </c>
      <c r="L18" s="1" t="s">
        <v>84</v>
      </c>
    </row>
    <row r="19" spans="1:12" x14ac:dyDescent="0.2">
      <c r="A19">
        <v>5</v>
      </c>
      <c r="B19" t="s">
        <v>15</v>
      </c>
      <c r="C19">
        <v>1</v>
      </c>
      <c r="D19">
        <f>C20-1</f>
        <v>92229394</v>
      </c>
      <c r="E19">
        <f t="shared" si="1"/>
        <v>92229394</v>
      </c>
      <c r="F19" t="s">
        <v>84</v>
      </c>
      <c r="G19" t="s">
        <v>84</v>
      </c>
      <c r="I19" t="s">
        <v>84</v>
      </c>
      <c r="J19" t="s">
        <v>84</v>
      </c>
      <c r="K19" s="1">
        <v>1</v>
      </c>
      <c r="L19" s="1">
        <v>1</v>
      </c>
    </row>
    <row r="20" spans="1:12" x14ac:dyDescent="0.2">
      <c r="A20">
        <v>5</v>
      </c>
      <c r="B20" t="s">
        <v>16</v>
      </c>
      <c r="C20">
        <v>92229395</v>
      </c>
      <c r="D20">
        <f t="shared" ref="D20:D23" si="2">C21-1</f>
        <v>92229641</v>
      </c>
      <c r="E20">
        <f t="shared" si="1"/>
        <v>247</v>
      </c>
      <c r="F20" t="s">
        <v>54</v>
      </c>
      <c r="G20" t="s">
        <v>54</v>
      </c>
      <c r="H20" s="1" t="s">
        <v>94</v>
      </c>
      <c r="I20" t="s">
        <v>54</v>
      </c>
      <c r="J20" t="s">
        <v>99</v>
      </c>
      <c r="K20" s="1">
        <v>1</v>
      </c>
      <c r="L20" s="1">
        <v>1</v>
      </c>
    </row>
    <row r="21" spans="1:12" x14ac:dyDescent="0.2">
      <c r="A21">
        <v>5</v>
      </c>
      <c r="B21" t="s">
        <v>17</v>
      </c>
      <c r="C21">
        <v>92229642</v>
      </c>
      <c r="D21">
        <f t="shared" si="2"/>
        <v>92481904</v>
      </c>
      <c r="E21">
        <f t="shared" si="1"/>
        <v>252263</v>
      </c>
      <c r="F21" t="s">
        <v>54</v>
      </c>
      <c r="G21" t="s">
        <v>54</v>
      </c>
      <c r="H21" s="1" t="s">
        <v>153</v>
      </c>
      <c r="I21" t="s">
        <v>54</v>
      </c>
      <c r="J21" t="s">
        <v>54</v>
      </c>
      <c r="K21" s="1">
        <v>1</v>
      </c>
      <c r="L21" s="1">
        <v>1</v>
      </c>
    </row>
    <row r="22" spans="1:12" x14ac:dyDescent="0.2">
      <c r="A22">
        <v>5</v>
      </c>
      <c r="B22" t="s">
        <v>18</v>
      </c>
      <c r="C22">
        <v>92481905</v>
      </c>
      <c r="D22">
        <f t="shared" si="2"/>
        <v>92489948</v>
      </c>
      <c r="E22">
        <f t="shared" si="1"/>
        <v>8044</v>
      </c>
      <c r="F22" t="s">
        <v>54</v>
      </c>
      <c r="G22" t="s">
        <v>167</v>
      </c>
      <c r="H22" s="1" t="s">
        <v>94</v>
      </c>
      <c r="I22" t="s">
        <v>54</v>
      </c>
      <c r="J22" t="s">
        <v>98</v>
      </c>
      <c r="K22" s="1">
        <v>1</v>
      </c>
      <c r="L22" s="1">
        <v>0</v>
      </c>
    </row>
    <row r="23" spans="1:12" x14ac:dyDescent="0.2">
      <c r="A23">
        <v>5</v>
      </c>
      <c r="B23" t="s">
        <v>19</v>
      </c>
      <c r="C23">
        <v>92489949</v>
      </c>
      <c r="D23">
        <f t="shared" si="2"/>
        <v>92494785</v>
      </c>
      <c r="E23">
        <f t="shared" si="1"/>
        <v>4837</v>
      </c>
      <c r="F23" t="s">
        <v>54</v>
      </c>
      <c r="G23" t="s">
        <v>54</v>
      </c>
      <c r="H23" s="1" t="s">
        <v>153</v>
      </c>
      <c r="I23" t="s">
        <v>54</v>
      </c>
      <c r="J23" t="s">
        <v>97</v>
      </c>
      <c r="K23" s="1">
        <v>1</v>
      </c>
      <c r="L23" s="1">
        <v>0</v>
      </c>
    </row>
    <row r="24" spans="1:12" x14ac:dyDescent="0.2">
      <c r="A24">
        <v>5</v>
      </c>
      <c r="B24" t="s">
        <v>68</v>
      </c>
      <c r="C24">
        <v>92494786</v>
      </c>
      <c r="D24">
        <v>181538259</v>
      </c>
      <c r="E24">
        <f t="shared" si="1"/>
        <v>89043474</v>
      </c>
      <c r="F24" t="s">
        <v>54</v>
      </c>
      <c r="G24" t="s">
        <v>167</v>
      </c>
      <c r="I24" t="s">
        <v>84</v>
      </c>
      <c r="J24" t="s">
        <v>96</v>
      </c>
      <c r="K24" s="1" t="s">
        <v>84</v>
      </c>
      <c r="L24" s="1" t="s">
        <v>84</v>
      </c>
    </row>
    <row r="25" spans="1:12" x14ac:dyDescent="0.2">
      <c r="A25">
        <v>21</v>
      </c>
      <c r="B25" t="s">
        <v>20</v>
      </c>
      <c r="C25">
        <v>1</v>
      </c>
      <c r="D25">
        <f>C26-1</f>
        <v>23621186</v>
      </c>
      <c r="E25">
        <f t="shared" si="1"/>
        <v>23621186</v>
      </c>
      <c r="F25" t="s">
        <v>84</v>
      </c>
      <c r="G25" t="s">
        <v>84</v>
      </c>
      <c r="I25" t="s">
        <v>84</v>
      </c>
      <c r="J25" t="s">
        <v>84</v>
      </c>
      <c r="K25" s="1">
        <v>1</v>
      </c>
      <c r="L25" s="1">
        <v>1</v>
      </c>
    </row>
    <row r="26" spans="1:12" x14ac:dyDescent="0.2">
      <c r="A26">
        <v>21</v>
      </c>
      <c r="B26" t="s">
        <v>21</v>
      </c>
      <c r="C26">
        <v>23621187</v>
      </c>
      <c r="D26">
        <f>C27-1</f>
        <v>23622264</v>
      </c>
      <c r="E26">
        <f t="shared" si="1"/>
        <v>1078</v>
      </c>
      <c r="F26" t="s">
        <v>54</v>
      </c>
      <c r="G26" t="s">
        <v>167</v>
      </c>
      <c r="H26" s="1" t="s">
        <v>94</v>
      </c>
      <c r="I26" t="s">
        <v>54</v>
      </c>
      <c r="J26" t="s">
        <v>54</v>
      </c>
      <c r="K26" s="1">
        <v>1</v>
      </c>
      <c r="L26" s="1">
        <v>1</v>
      </c>
    </row>
    <row r="27" spans="1:12" x14ac:dyDescent="0.2">
      <c r="A27">
        <v>21</v>
      </c>
      <c r="B27" t="s">
        <v>69</v>
      </c>
      <c r="C27">
        <v>23622265</v>
      </c>
      <c r="D27">
        <v>46709983</v>
      </c>
      <c r="E27">
        <f t="shared" si="1"/>
        <v>23087719</v>
      </c>
      <c r="F27" t="s">
        <v>54</v>
      </c>
      <c r="G27" t="s">
        <v>54</v>
      </c>
      <c r="I27" t="s">
        <v>84</v>
      </c>
      <c r="J27" t="s">
        <v>54</v>
      </c>
      <c r="K27" s="1" t="s">
        <v>84</v>
      </c>
      <c r="L27" s="1" t="s">
        <v>84</v>
      </c>
    </row>
    <row r="29" spans="1:12" x14ac:dyDescent="0.2">
      <c r="A29" t="s">
        <v>84</v>
      </c>
      <c r="B29" t="s">
        <v>158</v>
      </c>
      <c r="J29" s="8" t="s">
        <v>178</v>
      </c>
      <c r="K29">
        <f>SUM(K2:K27)</f>
        <v>23</v>
      </c>
      <c r="L29">
        <f>SUM(L2:L27)</f>
        <v>13</v>
      </c>
    </row>
    <row r="30" spans="1:12" x14ac:dyDescent="0.2">
      <c r="A30" s="7" t="s">
        <v>176</v>
      </c>
      <c r="B30" t="s">
        <v>177</v>
      </c>
      <c r="C30" s="2"/>
      <c r="D30" s="2"/>
      <c r="J30" s="8" t="s">
        <v>179</v>
      </c>
      <c r="K30">
        <f>K29/23*100</f>
        <v>100</v>
      </c>
      <c r="L30">
        <f>L29/23*100</f>
        <v>56.521739130434781</v>
      </c>
    </row>
    <row r="31" spans="1:12" x14ac:dyDescent="0.2">
      <c r="J31" s="8" t="s">
        <v>180</v>
      </c>
      <c r="K31">
        <f>SUM(K2,K3,K4,K5,K7,K9,K10,K11,K12,K14,K15,K16,K19,K20,K21,K22,K23,K25,K26)</f>
        <v>19</v>
      </c>
      <c r="L31">
        <f>SUM(L2,L5,L3,L4,L7,L6,L8,L10,L11,L12,L13,L14,L15,L16,L17,L19,L20,L21,L22,L23,L25,L26)</f>
        <v>12</v>
      </c>
    </row>
    <row r="32" spans="1:12" x14ac:dyDescent="0.2">
      <c r="J32" s="8" t="s">
        <v>181</v>
      </c>
      <c r="K32">
        <f>19/23*100</f>
        <v>82.608695652173907</v>
      </c>
      <c r="L32">
        <f>12/23*100</f>
        <v>52.173913043478258</v>
      </c>
    </row>
    <row r="33" spans="2:3" x14ac:dyDescent="0.2">
      <c r="B33" s="12"/>
      <c r="C33" s="12"/>
    </row>
    <row r="34" spans="2:3" x14ac:dyDescent="0.2">
      <c r="B34" s="12"/>
      <c r="C34" s="12"/>
    </row>
    <row r="35" spans="2:3" x14ac:dyDescent="0.2">
      <c r="B35" s="12"/>
      <c r="C35" s="12"/>
    </row>
  </sheetData>
  <pageMargins left="0.7" right="0.7" top="0.75" bottom="0.75" header="0.3" footer="0.3"/>
  <pageSetup paperSize="9" scale="68" fitToHeight="3" orientation="landscape" horizontalDpi="0" verticalDpi="0"/>
  <headerFooter>
    <oddHeader>&amp;C&amp;"Calibri,Regular"&amp;K000000Table S03_fragments - sheet: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9864-2BBC-B648-850D-54FF6512FE09}">
  <sheetPr>
    <pageSetUpPr fitToPage="1"/>
  </sheetPr>
  <dimension ref="A1:K15"/>
  <sheetViews>
    <sheetView workbookViewId="0">
      <selection activeCell="C5" sqref="C5"/>
    </sheetView>
  </sheetViews>
  <sheetFormatPr baseColWidth="10" defaultRowHeight="16" x14ac:dyDescent="0.2"/>
  <cols>
    <col min="1" max="1" width="13.6640625" customWidth="1"/>
    <col min="6" max="6" width="12.6640625" bestFit="1" customWidth="1"/>
    <col min="7" max="7" width="14" bestFit="1" customWidth="1"/>
    <col min="8" max="8" width="21" customWidth="1"/>
    <col min="9" max="9" width="17.6640625" customWidth="1"/>
    <col min="10" max="10" width="21.6640625" bestFit="1" customWidth="1"/>
  </cols>
  <sheetData>
    <row r="1" spans="1:11" x14ac:dyDescent="0.2">
      <c r="A1" s="4" t="s">
        <v>22</v>
      </c>
      <c r="B1" s="4" t="s">
        <v>2</v>
      </c>
      <c r="C1" s="4" t="s">
        <v>3</v>
      </c>
      <c r="D1" s="4" t="s">
        <v>4</v>
      </c>
      <c r="E1" s="4" t="s">
        <v>162</v>
      </c>
      <c r="F1" s="4" t="s">
        <v>56</v>
      </c>
      <c r="G1" s="5" t="s">
        <v>166</v>
      </c>
      <c r="H1" s="5" t="s">
        <v>154</v>
      </c>
      <c r="I1" s="4" t="s">
        <v>83</v>
      </c>
      <c r="J1" s="4" t="s">
        <v>175</v>
      </c>
      <c r="K1" s="4" t="s">
        <v>173</v>
      </c>
    </row>
    <row r="2" spans="1:11" x14ac:dyDescent="0.2">
      <c r="A2">
        <v>3</v>
      </c>
      <c r="B2" t="s">
        <v>73</v>
      </c>
      <c r="C2">
        <v>1</v>
      </c>
      <c r="D2">
        <f t="shared" ref="D2:D7" si="0">C3-1</f>
        <v>50011089</v>
      </c>
      <c r="E2">
        <f t="shared" ref="E2:E8" si="1">D2-C2+1</f>
        <v>50011089</v>
      </c>
      <c r="F2" t="s">
        <v>84</v>
      </c>
      <c r="G2" t="s">
        <v>84</v>
      </c>
      <c r="I2" t="s">
        <v>84</v>
      </c>
      <c r="J2" t="s">
        <v>84</v>
      </c>
      <c r="K2" s="1">
        <v>1</v>
      </c>
    </row>
    <row r="3" spans="1:11" x14ac:dyDescent="0.2">
      <c r="A3">
        <v>3</v>
      </c>
      <c r="B3" t="s">
        <v>74</v>
      </c>
      <c r="C3">
        <v>50011090</v>
      </c>
      <c r="D3">
        <f t="shared" si="0"/>
        <v>50097202</v>
      </c>
      <c r="E3">
        <f t="shared" si="1"/>
        <v>86113</v>
      </c>
      <c r="F3" t="s">
        <v>80</v>
      </c>
      <c r="G3" t="s">
        <v>169</v>
      </c>
      <c r="H3" t="s">
        <v>95</v>
      </c>
      <c r="I3" t="s">
        <v>85</v>
      </c>
      <c r="J3" t="s">
        <v>110</v>
      </c>
      <c r="K3" s="1">
        <v>1</v>
      </c>
    </row>
    <row r="4" spans="1:11" x14ac:dyDescent="0.2">
      <c r="A4">
        <v>3</v>
      </c>
      <c r="B4" t="s">
        <v>75</v>
      </c>
      <c r="C4">
        <v>50097203</v>
      </c>
      <c r="D4">
        <f t="shared" si="0"/>
        <v>52741363</v>
      </c>
      <c r="E4">
        <f t="shared" si="1"/>
        <v>2644161</v>
      </c>
      <c r="F4" t="s">
        <v>81</v>
      </c>
      <c r="G4" t="s">
        <v>169</v>
      </c>
      <c r="H4" t="s">
        <v>157</v>
      </c>
      <c r="I4" t="s">
        <v>90</v>
      </c>
      <c r="J4" t="s">
        <v>111</v>
      </c>
      <c r="K4" s="1">
        <v>1</v>
      </c>
    </row>
    <row r="5" spans="1:11" x14ac:dyDescent="0.2">
      <c r="A5">
        <v>3</v>
      </c>
      <c r="B5" t="s">
        <v>76</v>
      </c>
      <c r="C5">
        <v>52741364</v>
      </c>
      <c r="D5">
        <f t="shared" si="0"/>
        <v>52741372</v>
      </c>
      <c r="E5">
        <f t="shared" si="1"/>
        <v>9</v>
      </c>
      <c r="F5" t="s">
        <v>82</v>
      </c>
      <c r="G5" t="s">
        <v>54</v>
      </c>
      <c r="H5" t="s">
        <v>157</v>
      </c>
      <c r="I5" t="s">
        <v>82</v>
      </c>
      <c r="J5" t="s">
        <v>112</v>
      </c>
      <c r="K5" s="1">
        <v>1</v>
      </c>
    </row>
    <row r="6" spans="1:11" x14ac:dyDescent="0.2">
      <c r="A6">
        <v>3</v>
      </c>
      <c r="B6" t="s">
        <v>77</v>
      </c>
      <c r="C6">
        <v>52741373</v>
      </c>
      <c r="D6">
        <f t="shared" si="0"/>
        <v>52741456</v>
      </c>
      <c r="E6">
        <f t="shared" si="1"/>
        <v>84</v>
      </c>
      <c r="F6" t="s">
        <v>82</v>
      </c>
      <c r="G6" t="s">
        <v>54</v>
      </c>
      <c r="H6" t="s">
        <v>157</v>
      </c>
      <c r="I6" t="s">
        <v>82</v>
      </c>
      <c r="J6" t="s">
        <v>113</v>
      </c>
      <c r="K6" s="9">
        <v>1</v>
      </c>
    </row>
    <row r="7" spans="1:11" x14ac:dyDescent="0.2">
      <c r="A7">
        <v>3</v>
      </c>
      <c r="B7" t="s">
        <v>78</v>
      </c>
      <c r="C7">
        <v>52741457</v>
      </c>
      <c r="D7">
        <f t="shared" si="0"/>
        <v>52753018</v>
      </c>
      <c r="E7">
        <f t="shared" si="1"/>
        <v>11562</v>
      </c>
      <c r="F7" t="s">
        <v>82</v>
      </c>
      <c r="G7" t="s">
        <v>54</v>
      </c>
      <c r="H7" t="s">
        <v>157</v>
      </c>
      <c r="I7" t="s">
        <v>82</v>
      </c>
      <c r="J7" t="s">
        <v>54</v>
      </c>
      <c r="K7" s="1">
        <v>1</v>
      </c>
    </row>
    <row r="8" spans="1:11" x14ac:dyDescent="0.2">
      <c r="A8">
        <v>3</v>
      </c>
      <c r="B8" t="s">
        <v>79</v>
      </c>
      <c r="C8">
        <v>52753019</v>
      </c>
      <c r="D8">
        <v>198295559</v>
      </c>
      <c r="E8">
        <f t="shared" si="1"/>
        <v>145542541</v>
      </c>
      <c r="F8" t="s">
        <v>82</v>
      </c>
      <c r="G8" t="s">
        <v>167</v>
      </c>
      <c r="I8" t="s">
        <v>84</v>
      </c>
      <c r="J8" t="s">
        <v>113</v>
      </c>
      <c r="K8" s="1" t="s">
        <v>84</v>
      </c>
    </row>
    <row r="10" spans="1:11" x14ac:dyDescent="0.2">
      <c r="A10" t="s">
        <v>84</v>
      </c>
      <c r="B10" t="s">
        <v>158</v>
      </c>
      <c r="J10" s="8" t="s">
        <v>178</v>
      </c>
      <c r="K10" s="1">
        <f>SUM(K2:K8)</f>
        <v>6</v>
      </c>
    </row>
    <row r="11" spans="1:11" x14ac:dyDescent="0.2">
      <c r="A11" s="7" t="s">
        <v>176</v>
      </c>
      <c r="B11" t="s">
        <v>177</v>
      </c>
      <c r="J11" s="8" t="s">
        <v>179</v>
      </c>
      <c r="K11" s="1">
        <f>6/6*100</f>
        <v>100</v>
      </c>
    </row>
    <row r="12" spans="1:11" x14ac:dyDescent="0.2">
      <c r="J12" s="8" t="s">
        <v>180</v>
      </c>
      <c r="K12" s="1">
        <f>SUM(K2,K3,K4,K5,K7)</f>
        <v>5</v>
      </c>
    </row>
    <row r="13" spans="1:11" x14ac:dyDescent="0.2">
      <c r="J13" s="8" t="s">
        <v>181</v>
      </c>
      <c r="K13" s="1">
        <f>5/6*100</f>
        <v>83.333333333333343</v>
      </c>
    </row>
    <row r="14" spans="1:11" x14ac:dyDescent="0.2">
      <c r="C14" s="12"/>
    </row>
    <row r="15" spans="1:11" x14ac:dyDescent="0.2">
      <c r="C15" s="12"/>
    </row>
  </sheetData>
  <pageMargins left="0.7" right="0.7" top="0.75" bottom="0.75" header="0.3" footer="0.3"/>
  <pageSetup paperSize="9" scale="79" fitToHeight="3" orientation="landscape" horizontalDpi="0" verticalDpi="0"/>
  <headerFooter>
    <oddHeader>&amp;C&amp;"Calibri,Regular"&amp;K000000Table S03_fragments - sheet: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6384E-A214-D847-8FFB-EDCE9E16DEB8}">
  <sheetPr>
    <pageSetUpPr fitToPage="1"/>
  </sheetPr>
  <dimension ref="A1:P20"/>
  <sheetViews>
    <sheetView workbookViewId="0">
      <selection activeCell="C5" sqref="C5"/>
    </sheetView>
  </sheetViews>
  <sheetFormatPr baseColWidth="10" defaultRowHeight="16" x14ac:dyDescent="0.2"/>
  <cols>
    <col min="6" max="6" width="12.6640625" bestFit="1" customWidth="1"/>
    <col min="7" max="7" width="14" bestFit="1" customWidth="1"/>
    <col min="8" max="8" width="22.33203125" style="1" customWidth="1"/>
    <col min="9" max="9" width="17.33203125" bestFit="1" customWidth="1"/>
    <col min="10" max="10" width="22.5" customWidth="1"/>
  </cols>
  <sheetData>
    <row r="1" spans="1:16" x14ac:dyDescent="0.2">
      <c r="A1" s="4" t="s">
        <v>22</v>
      </c>
      <c r="B1" s="4" t="s">
        <v>2</v>
      </c>
      <c r="C1" s="4" t="s">
        <v>3</v>
      </c>
      <c r="D1" s="4" t="s">
        <v>4</v>
      </c>
      <c r="E1" s="4" t="s">
        <v>161</v>
      </c>
      <c r="F1" s="4" t="s">
        <v>56</v>
      </c>
      <c r="G1" s="5" t="s">
        <v>166</v>
      </c>
      <c r="H1" s="5" t="s">
        <v>154</v>
      </c>
      <c r="I1" s="4" t="s">
        <v>83</v>
      </c>
      <c r="J1" s="4" t="s">
        <v>175</v>
      </c>
      <c r="K1" s="4" t="s">
        <v>173</v>
      </c>
      <c r="L1" s="4" t="s">
        <v>174</v>
      </c>
      <c r="M1" s="2"/>
      <c r="N1" s="2"/>
      <c r="O1" s="2"/>
      <c r="P1" s="2"/>
    </row>
    <row r="2" spans="1:16" x14ac:dyDescent="0.2">
      <c r="A2">
        <v>2</v>
      </c>
      <c r="B2" t="s">
        <v>5</v>
      </c>
      <c r="C2">
        <v>1</v>
      </c>
      <c r="D2">
        <v>160624413</v>
      </c>
      <c r="E2">
        <f t="shared" ref="E2:E13" si="0">(D2-C2+1)/1000</f>
        <v>160624.413</v>
      </c>
      <c r="F2" t="s">
        <v>84</v>
      </c>
      <c r="G2" t="s">
        <v>84</v>
      </c>
      <c r="I2" t="s">
        <v>84</v>
      </c>
      <c r="J2" t="s">
        <v>84</v>
      </c>
      <c r="K2" s="1">
        <v>1</v>
      </c>
      <c r="L2" s="1">
        <v>1</v>
      </c>
      <c r="M2" s="13"/>
      <c r="N2" s="12"/>
      <c r="O2" s="12"/>
      <c r="P2" s="12"/>
    </row>
    <row r="3" spans="1:16" x14ac:dyDescent="0.2">
      <c r="A3">
        <v>2</v>
      </c>
      <c r="B3" t="s">
        <v>6</v>
      </c>
      <c r="C3">
        <f>D2+1</f>
        <v>160624414</v>
      </c>
      <c r="D3">
        <v>160814579</v>
      </c>
      <c r="E3">
        <f t="shared" si="0"/>
        <v>190.166</v>
      </c>
      <c r="F3" t="s">
        <v>54</v>
      </c>
      <c r="G3" t="s">
        <v>167</v>
      </c>
      <c r="H3" s="1" t="s">
        <v>153</v>
      </c>
      <c r="I3" t="s">
        <v>54</v>
      </c>
      <c r="J3" t="s">
        <v>136</v>
      </c>
      <c r="K3" s="1">
        <v>1</v>
      </c>
      <c r="L3" s="1">
        <v>1</v>
      </c>
      <c r="M3" s="13"/>
      <c r="N3" s="12"/>
      <c r="O3" s="12"/>
      <c r="P3" s="12"/>
    </row>
    <row r="4" spans="1:16" x14ac:dyDescent="0.2">
      <c r="A4">
        <v>2</v>
      </c>
      <c r="B4" t="s">
        <v>7</v>
      </c>
      <c r="C4">
        <f t="shared" ref="C4:C10" si="1">D3+1</f>
        <v>160814580</v>
      </c>
      <c r="D4">
        <v>160890958</v>
      </c>
      <c r="E4">
        <f t="shared" si="0"/>
        <v>76.379000000000005</v>
      </c>
      <c r="F4" t="s">
        <v>54</v>
      </c>
      <c r="G4" t="s">
        <v>54</v>
      </c>
      <c r="I4" t="s">
        <v>147</v>
      </c>
      <c r="J4" t="s">
        <v>136</v>
      </c>
      <c r="K4" s="1">
        <v>1</v>
      </c>
      <c r="L4" s="1">
        <v>1</v>
      </c>
      <c r="M4" s="13"/>
      <c r="N4" s="12"/>
      <c r="O4" s="12"/>
      <c r="P4" s="12"/>
    </row>
    <row r="5" spans="1:16" x14ac:dyDescent="0.2">
      <c r="A5">
        <v>2</v>
      </c>
      <c r="B5" t="s">
        <v>8</v>
      </c>
      <c r="C5">
        <f>D4+1</f>
        <v>160890959</v>
      </c>
      <c r="D5">
        <v>161238636</v>
      </c>
      <c r="E5">
        <f t="shared" si="0"/>
        <v>347.678</v>
      </c>
      <c r="F5" t="s">
        <v>54</v>
      </c>
      <c r="G5" t="s">
        <v>169</v>
      </c>
      <c r="H5" s="1" t="s">
        <v>153</v>
      </c>
      <c r="I5" t="s">
        <v>149</v>
      </c>
      <c r="J5" t="s">
        <v>137</v>
      </c>
      <c r="K5" s="1">
        <v>1</v>
      </c>
      <c r="L5" s="1">
        <v>1</v>
      </c>
      <c r="M5" s="13"/>
      <c r="N5" s="12"/>
      <c r="O5" s="12"/>
      <c r="P5" s="12"/>
    </row>
    <row r="6" spans="1:16" x14ac:dyDescent="0.2">
      <c r="A6">
        <v>2</v>
      </c>
      <c r="B6" t="s">
        <v>9</v>
      </c>
      <c r="C6">
        <f t="shared" si="1"/>
        <v>161238637</v>
      </c>
      <c r="D6">
        <v>161730485</v>
      </c>
      <c r="E6">
        <f t="shared" si="0"/>
        <v>491.84899999999999</v>
      </c>
      <c r="F6" t="s">
        <v>150</v>
      </c>
      <c r="G6" t="s">
        <v>54</v>
      </c>
      <c r="H6" s="1" t="s">
        <v>94</v>
      </c>
      <c r="I6" t="s">
        <v>151</v>
      </c>
      <c r="J6" t="s">
        <v>138</v>
      </c>
      <c r="K6" s="1">
        <v>1</v>
      </c>
      <c r="L6" s="1">
        <v>1</v>
      </c>
      <c r="M6" s="13"/>
      <c r="N6" s="12"/>
      <c r="O6" s="12"/>
      <c r="P6" s="12"/>
    </row>
    <row r="7" spans="1:16" x14ac:dyDescent="0.2">
      <c r="A7">
        <v>2</v>
      </c>
      <c r="B7" t="s">
        <v>10</v>
      </c>
      <c r="C7">
        <f>D6+1</f>
        <v>161730486</v>
      </c>
      <c r="D7">
        <v>227301893</v>
      </c>
      <c r="E7">
        <f t="shared" si="0"/>
        <v>65571.407999999996</v>
      </c>
      <c r="F7" t="s">
        <v>144</v>
      </c>
      <c r="G7" t="s">
        <v>170</v>
      </c>
      <c r="I7" t="s">
        <v>84</v>
      </c>
      <c r="J7" t="s">
        <v>139</v>
      </c>
      <c r="K7" s="10">
        <v>1</v>
      </c>
      <c r="L7" s="1">
        <v>1</v>
      </c>
      <c r="M7" s="13"/>
      <c r="N7" s="12"/>
      <c r="O7" s="12"/>
      <c r="P7" s="12"/>
    </row>
    <row r="8" spans="1:16" x14ac:dyDescent="0.2">
      <c r="A8">
        <v>2</v>
      </c>
      <c r="B8" t="s">
        <v>11</v>
      </c>
      <c r="C8">
        <f t="shared" si="1"/>
        <v>227301894</v>
      </c>
      <c r="D8">
        <v>229052601</v>
      </c>
      <c r="E8">
        <f t="shared" si="0"/>
        <v>1750.7080000000001</v>
      </c>
      <c r="F8" t="s">
        <v>145</v>
      </c>
      <c r="G8" t="s">
        <v>167</v>
      </c>
      <c r="I8" t="s">
        <v>84</v>
      </c>
      <c r="J8" t="s">
        <v>140</v>
      </c>
      <c r="K8" s="1">
        <v>1</v>
      </c>
      <c r="L8" s="1">
        <v>1</v>
      </c>
      <c r="M8" s="13"/>
      <c r="N8" s="12"/>
      <c r="O8" s="12"/>
      <c r="P8" s="12"/>
    </row>
    <row r="9" spans="1:16" x14ac:dyDescent="0.2">
      <c r="A9">
        <v>2</v>
      </c>
      <c r="B9" t="s">
        <v>12</v>
      </c>
      <c r="C9">
        <f t="shared" si="1"/>
        <v>229052602</v>
      </c>
      <c r="D9">
        <v>229275096</v>
      </c>
      <c r="E9">
        <f t="shared" si="0"/>
        <v>222.495</v>
      </c>
      <c r="F9" t="s">
        <v>146</v>
      </c>
      <c r="G9" t="s">
        <v>54</v>
      </c>
      <c r="H9" s="1" t="s">
        <v>94</v>
      </c>
      <c r="I9" t="s">
        <v>148</v>
      </c>
      <c r="J9" t="s">
        <v>141</v>
      </c>
      <c r="K9" s="1">
        <v>1</v>
      </c>
      <c r="L9" s="1">
        <v>1</v>
      </c>
      <c r="M9" s="13"/>
      <c r="N9" s="12"/>
      <c r="O9" s="12"/>
      <c r="P9" s="12"/>
    </row>
    <row r="10" spans="1:16" x14ac:dyDescent="0.2">
      <c r="A10">
        <v>2</v>
      </c>
      <c r="B10" t="s">
        <v>13</v>
      </c>
      <c r="C10">
        <f t="shared" si="1"/>
        <v>229275097</v>
      </c>
      <c r="D10">
        <v>242193529</v>
      </c>
      <c r="E10">
        <f t="shared" si="0"/>
        <v>12918.433000000001</v>
      </c>
      <c r="F10" t="s">
        <v>54</v>
      </c>
      <c r="G10" t="s">
        <v>169</v>
      </c>
      <c r="I10" t="s">
        <v>84</v>
      </c>
      <c r="J10" t="s">
        <v>141</v>
      </c>
      <c r="K10" s="1" t="s">
        <v>84</v>
      </c>
      <c r="L10" s="1" t="s">
        <v>84</v>
      </c>
      <c r="M10" s="13"/>
      <c r="N10" s="12"/>
      <c r="O10" s="12"/>
      <c r="P10" s="12"/>
    </row>
    <row r="11" spans="1:16" x14ac:dyDescent="0.2">
      <c r="A11">
        <v>7</v>
      </c>
      <c r="B11" t="s">
        <v>133</v>
      </c>
      <c r="C11">
        <v>1</v>
      </c>
      <c r="D11">
        <v>13292251</v>
      </c>
      <c r="E11">
        <f t="shared" si="0"/>
        <v>13292.251</v>
      </c>
      <c r="F11" t="s">
        <v>84</v>
      </c>
      <c r="G11" t="s">
        <v>84</v>
      </c>
      <c r="I11" t="s">
        <v>84</v>
      </c>
      <c r="J11" t="s">
        <v>84</v>
      </c>
      <c r="K11" s="1">
        <v>1</v>
      </c>
      <c r="L11" s="1">
        <v>1</v>
      </c>
      <c r="M11" s="13"/>
      <c r="N11" s="12"/>
      <c r="O11" s="12"/>
      <c r="P11" s="12"/>
    </row>
    <row r="12" spans="1:16" x14ac:dyDescent="0.2">
      <c r="A12">
        <v>7</v>
      </c>
      <c r="B12" t="s">
        <v>134</v>
      </c>
      <c r="C12">
        <f>D11+1</f>
        <v>13292252</v>
      </c>
      <c r="D12">
        <v>130283621</v>
      </c>
      <c r="E12">
        <f t="shared" si="0"/>
        <v>116991.37</v>
      </c>
      <c r="F12" t="s">
        <v>54</v>
      </c>
      <c r="G12" t="s">
        <v>169</v>
      </c>
      <c r="I12" t="s">
        <v>84</v>
      </c>
      <c r="J12" t="s">
        <v>142</v>
      </c>
      <c r="K12" s="1">
        <v>1</v>
      </c>
      <c r="L12" s="1">
        <v>1</v>
      </c>
      <c r="M12" s="13"/>
      <c r="N12" s="12"/>
      <c r="O12" s="12"/>
      <c r="P12" s="12"/>
    </row>
    <row r="13" spans="1:16" x14ac:dyDescent="0.2">
      <c r="A13">
        <v>7</v>
      </c>
      <c r="B13" t="s">
        <v>135</v>
      </c>
      <c r="C13">
        <f>D12+1</f>
        <v>130283622</v>
      </c>
      <c r="D13">
        <v>159345973</v>
      </c>
      <c r="E13">
        <f t="shared" si="0"/>
        <v>29062.351999999999</v>
      </c>
      <c r="F13" t="s">
        <v>152</v>
      </c>
      <c r="G13" t="s">
        <v>167</v>
      </c>
      <c r="I13" t="s">
        <v>84</v>
      </c>
      <c r="J13" t="s">
        <v>143</v>
      </c>
      <c r="K13" s="1" t="s">
        <v>84</v>
      </c>
      <c r="L13" s="1" t="s">
        <v>84</v>
      </c>
      <c r="M13" s="13"/>
      <c r="N13" s="12"/>
      <c r="O13" s="12"/>
      <c r="P13" s="12"/>
    </row>
    <row r="14" spans="1:16" x14ac:dyDescent="0.2">
      <c r="K14" s="1"/>
    </row>
    <row r="15" spans="1:16" x14ac:dyDescent="0.2">
      <c r="A15" t="s">
        <v>84</v>
      </c>
      <c r="B15" t="s">
        <v>158</v>
      </c>
      <c r="J15" s="8" t="s">
        <v>178</v>
      </c>
      <c r="K15" s="1">
        <f>SUM(K2:K13)</f>
        <v>10</v>
      </c>
      <c r="L15" s="1">
        <f>SUM(L2:L13)</f>
        <v>10</v>
      </c>
    </row>
    <row r="16" spans="1:16" x14ac:dyDescent="0.2">
      <c r="J16" s="8" t="s">
        <v>179</v>
      </c>
      <c r="K16" s="1">
        <f>K15/10*100</f>
        <v>100</v>
      </c>
      <c r="L16" s="1">
        <f>L15/10*100</f>
        <v>100</v>
      </c>
    </row>
    <row r="17" spans="2:12" x14ac:dyDescent="0.2">
      <c r="J17" s="8" t="s">
        <v>180</v>
      </c>
      <c r="K17" s="1">
        <f>SUM(K2:K13)</f>
        <v>10</v>
      </c>
      <c r="L17" s="1">
        <f>SUM(L2:L13)</f>
        <v>10</v>
      </c>
    </row>
    <row r="18" spans="2:12" x14ac:dyDescent="0.2">
      <c r="J18" s="8" t="s">
        <v>181</v>
      </c>
      <c r="K18" s="1">
        <f>10/10*100</f>
        <v>100</v>
      </c>
      <c r="L18" s="1">
        <f>L17/10*100</f>
        <v>100</v>
      </c>
    </row>
    <row r="19" spans="2:12" x14ac:dyDescent="0.2">
      <c r="B19" s="12"/>
      <c r="C19" s="12"/>
      <c r="K19" s="1"/>
    </row>
    <row r="20" spans="2:12" x14ac:dyDescent="0.2">
      <c r="B20" s="12"/>
      <c r="C20" s="12"/>
    </row>
  </sheetData>
  <pageMargins left="0.7" right="0.7" top="0.75" bottom="0.75" header="0.3" footer="0.3"/>
  <pageSetup paperSize="9" scale="70" fitToHeight="3" orientation="landscape" horizontalDpi="0" verticalDpi="0"/>
  <headerFooter>
    <oddHeader>&amp;C&amp;"Calibri,Regular"&amp;K000000Table S03_fragments - sheet: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190F-0F63-2443-87AC-E794E04770C6}">
  <sheetPr>
    <pageSetUpPr fitToPage="1"/>
  </sheetPr>
  <dimension ref="A1:L40"/>
  <sheetViews>
    <sheetView workbookViewId="0">
      <selection activeCell="C5" sqref="C5"/>
    </sheetView>
  </sheetViews>
  <sheetFormatPr baseColWidth="10" defaultRowHeight="16" x14ac:dyDescent="0.2"/>
  <cols>
    <col min="1" max="1" width="16" customWidth="1"/>
    <col min="6" max="7" width="14.33203125" customWidth="1"/>
    <col min="8" max="8" width="22.1640625" style="1" customWidth="1"/>
    <col min="9" max="9" width="20" customWidth="1"/>
    <col min="10" max="10" width="22.83203125" customWidth="1"/>
  </cols>
  <sheetData>
    <row r="1" spans="1:12" x14ac:dyDescent="0.2">
      <c r="A1" s="3" t="s">
        <v>22</v>
      </c>
      <c r="B1" s="3" t="s">
        <v>2</v>
      </c>
      <c r="C1" s="3" t="s">
        <v>3</v>
      </c>
      <c r="D1" s="3" t="s">
        <v>4</v>
      </c>
      <c r="E1" s="3" t="s">
        <v>161</v>
      </c>
      <c r="F1" s="3" t="s">
        <v>56</v>
      </c>
      <c r="G1" s="5" t="s">
        <v>166</v>
      </c>
      <c r="H1" s="3" t="s">
        <v>154</v>
      </c>
      <c r="I1" s="4" t="s">
        <v>83</v>
      </c>
      <c r="J1" s="4" t="s">
        <v>175</v>
      </c>
      <c r="K1" s="4" t="s">
        <v>173</v>
      </c>
      <c r="L1" s="4" t="s">
        <v>174</v>
      </c>
    </row>
    <row r="2" spans="1:12" x14ac:dyDescent="0.2">
      <c r="A2">
        <v>9</v>
      </c>
      <c r="B2" t="s">
        <v>23</v>
      </c>
      <c r="C2">
        <v>1</v>
      </c>
      <c r="D2">
        <f>C3-1</f>
        <v>12273020</v>
      </c>
      <c r="E2">
        <f t="shared" ref="E2:E32" si="0">(D2-C2+1)/1000</f>
        <v>12273.02</v>
      </c>
      <c r="F2" t="s">
        <v>84</v>
      </c>
      <c r="G2" t="s">
        <v>84</v>
      </c>
      <c r="I2" t="s">
        <v>84</v>
      </c>
      <c r="J2" t="s">
        <v>84</v>
      </c>
      <c r="K2" s="1">
        <v>1</v>
      </c>
      <c r="L2" s="1">
        <v>1</v>
      </c>
    </row>
    <row r="3" spans="1:12" x14ac:dyDescent="0.2">
      <c r="A3">
        <v>9</v>
      </c>
      <c r="B3" t="s">
        <v>24</v>
      </c>
      <c r="C3">
        <v>12273021</v>
      </c>
      <c r="D3">
        <f>C4-1</f>
        <v>12280621</v>
      </c>
      <c r="E3">
        <f t="shared" si="0"/>
        <v>7.601</v>
      </c>
      <c r="F3" t="s">
        <v>54</v>
      </c>
      <c r="G3" t="s">
        <v>54</v>
      </c>
      <c r="H3" s="1" t="s">
        <v>94</v>
      </c>
      <c r="I3" t="s">
        <v>54</v>
      </c>
      <c r="J3" t="s">
        <v>117</v>
      </c>
      <c r="K3" s="1">
        <v>1</v>
      </c>
      <c r="L3" s="1">
        <v>1</v>
      </c>
    </row>
    <row r="4" spans="1:12" x14ac:dyDescent="0.2">
      <c r="A4">
        <v>9</v>
      </c>
      <c r="B4" t="s">
        <v>25</v>
      </c>
      <c r="C4">
        <v>12280622</v>
      </c>
      <c r="D4">
        <v>138394717</v>
      </c>
      <c r="E4">
        <f t="shared" si="0"/>
        <v>126114.09600000001</v>
      </c>
      <c r="F4" t="s">
        <v>54</v>
      </c>
      <c r="G4" t="s">
        <v>54</v>
      </c>
      <c r="I4" t="s">
        <v>84</v>
      </c>
      <c r="J4" t="s">
        <v>118</v>
      </c>
      <c r="K4" s="1" t="s">
        <v>84</v>
      </c>
      <c r="L4" s="1" t="s">
        <v>84</v>
      </c>
    </row>
    <row r="5" spans="1:12" x14ac:dyDescent="0.2">
      <c r="A5">
        <v>10</v>
      </c>
      <c r="B5" t="s">
        <v>26</v>
      </c>
      <c r="C5">
        <v>1</v>
      </c>
      <c r="D5">
        <f t="shared" ref="D5:D28" si="1">C6-1</f>
        <v>47661049</v>
      </c>
      <c r="E5">
        <f t="shared" si="0"/>
        <v>47661.048999999999</v>
      </c>
      <c r="F5" t="s">
        <v>84</v>
      </c>
      <c r="G5" t="s">
        <v>84</v>
      </c>
      <c r="I5" t="s">
        <v>84</v>
      </c>
      <c r="J5" t="s">
        <v>84</v>
      </c>
      <c r="K5" s="1">
        <v>1</v>
      </c>
      <c r="L5" s="1">
        <v>0</v>
      </c>
    </row>
    <row r="6" spans="1:12" x14ac:dyDescent="0.2">
      <c r="A6">
        <v>10</v>
      </c>
      <c r="B6" t="s">
        <v>27</v>
      </c>
      <c r="C6">
        <v>47661050</v>
      </c>
      <c r="D6">
        <f t="shared" si="1"/>
        <v>47665532</v>
      </c>
      <c r="E6">
        <f t="shared" si="0"/>
        <v>4.4829999999999997</v>
      </c>
      <c r="F6" t="s">
        <v>54</v>
      </c>
      <c r="G6" t="s">
        <v>171</v>
      </c>
      <c r="H6" s="1" t="s">
        <v>94</v>
      </c>
      <c r="I6" t="s">
        <v>54</v>
      </c>
      <c r="J6" t="s">
        <v>119</v>
      </c>
      <c r="K6" s="9">
        <v>1</v>
      </c>
      <c r="L6" s="1">
        <v>1</v>
      </c>
    </row>
    <row r="7" spans="1:12" x14ac:dyDescent="0.2">
      <c r="A7">
        <v>10</v>
      </c>
      <c r="B7" t="s">
        <v>28</v>
      </c>
      <c r="C7">
        <v>47665533</v>
      </c>
      <c r="D7">
        <f t="shared" si="1"/>
        <v>48452031</v>
      </c>
      <c r="E7">
        <f t="shared" si="0"/>
        <v>786.49900000000002</v>
      </c>
      <c r="F7" t="s">
        <v>54</v>
      </c>
      <c r="G7" t="s">
        <v>172</v>
      </c>
      <c r="H7" s="1" t="s">
        <v>153</v>
      </c>
      <c r="I7" t="s">
        <v>163</v>
      </c>
      <c r="J7" t="s">
        <v>54</v>
      </c>
      <c r="K7" s="1">
        <v>1</v>
      </c>
      <c r="L7" s="1">
        <v>1</v>
      </c>
    </row>
    <row r="8" spans="1:12" x14ac:dyDescent="0.2">
      <c r="A8">
        <v>10</v>
      </c>
      <c r="B8" t="s">
        <v>29</v>
      </c>
      <c r="C8">
        <v>48452032</v>
      </c>
      <c r="D8">
        <f t="shared" si="1"/>
        <v>48482257</v>
      </c>
      <c r="E8">
        <f t="shared" si="0"/>
        <v>30.225999999999999</v>
      </c>
      <c r="F8" t="s">
        <v>55</v>
      </c>
      <c r="G8" t="s">
        <v>54</v>
      </c>
      <c r="H8" s="1" t="s">
        <v>94</v>
      </c>
      <c r="I8" t="s">
        <v>55</v>
      </c>
      <c r="J8" t="s">
        <v>120</v>
      </c>
      <c r="K8" s="9">
        <v>1</v>
      </c>
      <c r="L8" s="1">
        <v>1</v>
      </c>
    </row>
    <row r="9" spans="1:12" x14ac:dyDescent="0.2">
      <c r="A9">
        <v>10</v>
      </c>
      <c r="B9" t="s">
        <v>30</v>
      </c>
      <c r="C9">
        <v>48482258</v>
      </c>
      <c r="D9">
        <f t="shared" si="1"/>
        <v>49302110</v>
      </c>
      <c r="E9">
        <f t="shared" si="0"/>
        <v>819.85299999999995</v>
      </c>
      <c r="F9" t="s">
        <v>55</v>
      </c>
      <c r="G9" t="s">
        <v>167</v>
      </c>
      <c r="H9" s="1" t="s">
        <v>153</v>
      </c>
      <c r="I9" t="s">
        <v>93</v>
      </c>
      <c r="J9" t="s">
        <v>54</v>
      </c>
      <c r="K9" s="1">
        <v>1</v>
      </c>
      <c r="L9" s="1">
        <v>0</v>
      </c>
    </row>
    <row r="10" spans="1:12" x14ac:dyDescent="0.2">
      <c r="A10">
        <v>10</v>
      </c>
      <c r="B10" t="s">
        <v>31</v>
      </c>
      <c r="C10">
        <v>49302111</v>
      </c>
      <c r="D10">
        <f t="shared" si="1"/>
        <v>49311963</v>
      </c>
      <c r="E10">
        <f t="shared" si="0"/>
        <v>9.8529999999999998</v>
      </c>
      <c r="F10" t="s">
        <v>57</v>
      </c>
      <c r="G10" t="s">
        <v>54</v>
      </c>
      <c r="H10" s="1" t="s">
        <v>94</v>
      </c>
      <c r="I10" t="s">
        <v>57</v>
      </c>
      <c r="J10" t="s">
        <v>119</v>
      </c>
      <c r="K10" s="10">
        <v>1</v>
      </c>
      <c r="L10" s="1">
        <v>1</v>
      </c>
    </row>
    <row r="11" spans="1:12" x14ac:dyDescent="0.2">
      <c r="A11">
        <v>10</v>
      </c>
      <c r="B11" t="s">
        <v>32</v>
      </c>
      <c r="C11">
        <v>49311964</v>
      </c>
      <c r="D11">
        <f t="shared" si="1"/>
        <v>49564013</v>
      </c>
      <c r="E11">
        <f t="shared" si="0"/>
        <v>252.05</v>
      </c>
      <c r="F11" t="s">
        <v>57</v>
      </c>
      <c r="G11" t="s">
        <v>54</v>
      </c>
      <c r="H11" s="1" t="s">
        <v>153</v>
      </c>
      <c r="I11" t="s">
        <v>155</v>
      </c>
      <c r="J11" t="s">
        <v>121</v>
      </c>
      <c r="K11" s="1">
        <v>1</v>
      </c>
      <c r="L11" s="1">
        <v>1</v>
      </c>
    </row>
    <row r="12" spans="1:12" x14ac:dyDescent="0.2">
      <c r="A12">
        <v>10</v>
      </c>
      <c r="B12" t="s">
        <v>33</v>
      </c>
      <c r="C12">
        <v>49564014</v>
      </c>
      <c r="D12">
        <f t="shared" si="1"/>
        <v>49589506</v>
      </c>
      <c r="E12">
        <f t="shared" si="0"/>
        <v>25.492999999999999</v>
      </c>
      <c r="F12" t="s">
        <v>54</v>
      </c>
      <c r="G12" t="s">
        <v>168</v>
      </c>
      <c r="H12" s="1" t="s">
        <v>94</v>
      </c>
      <c r="I12" t="s">
        <v>54</v>
      </c>
      <c r="J12" t="s">
        <v>129</v>
      </c>
      <c r="K12" s="1">
        <v>1</v>
      </c>
      <c r="L12" s="1">
        <v>1</v>
      </c>
    </row>
    <row r="13" spans="1:12" x14ac:dyDescent="0.2">
      <c r="A13">
        <v>10</v>
      </c>
      <c r="B13" t="s">
        <v>34</v>
      </c>
      <c r="C13">
        <v>49589507</v>
      </c>
      <c r="D13">
        <f t="shared" si="1"/>
        <v>49651674</v>
      </c>
      <c r="E13">
        <f t="shared" si="0"/>
        <v>62.167999999999999</v>
      </c>
      <c r="F13" t="s">
        <v>54</v>
      </c>
      <c r="G13" t="s">
        <v>168</v>
      </c>
      <c r="H13" s="1" t="s">
        <v>153</v>
      </c>
      <c r="I13" t="s">
        <v>156</v>
      </c>
      <c r="J13" t="s">
        <v>122</v>
      </c>
      <c r="K13" s="9">
        <v>1</v>
      </c>
      <c r="L13" s="9">
        <v>1</v>
      </c>
    </row>
    <row r="14" spans="1:12" x14ac:dyDescent="0.2">
      <c r="A14">
        <v>10</v>
      </c>
      <c r="B14" t="s">
        <v>35</v>
      </c>
      <c r="C14">
        <v>49651675</v>
      </c>
      <c r="D14">
        <f t="shared" si="1"/>
        <v>49682049</v>
      </c>
      <c r="E14">
        <f t="shared" si="0"/>
        <v>30.375</v>
      </c>
      <c r="F14" t="s">
        <v>58</v>
      </c>
      <c r="G14" t="s">
        <v>54</v>
      </c>
      <c r="H14" s="1" t="s">
        <v>94</v>
      </c>
      <c r="I14" t="s">
        <v>87</v>
      </c>
      <c r="J14" t="s">
        <v>54</v>
      </c>
      <c r="K14" s="1">
        <v>1</v>
      </c>
      <c r="L14" s="1">
        <v>1</v>
      </c>
    </row>
    <row r="15" spans="1:12" x14ac:dyDescent="0.2">
      <c r="A15">
        <v>10</v>
      </c>
      <c r="B15" t="s">
        <v>50</v>
      </c>
      <c r="C15">
        <v>49682050</v>
      </c>
      <c r="D15">
        <f t="shared" si="1"/>
        <v>54276117</v>
      </c>
      <c r="E15">
        <f t="shared" si="0"/>
        <v>4594.0680000000002</v>
      </c>
      <c r="F15" t="s">
        <v>59</v>
      </c>
      <c r="G15" t="s">
        <v>54</v>
      </c>
      <c r="H15" s="1" t="s">
        <v>153</v>
      </c>
      <c r="I15" t="s">
        <v>164</v>
      </c>
      <c r="J15" t="s">
        <v>121</v>
      </c>
      <c r="K15" s="1">
        <v>1</v>
      </c>
      <c r="L15" s="1">
        <v>1</v>
      </c>
    </row>
    <row r="16" spans="1:12" x14ac:dyDescent="0.2">
      <c r="A16">
        <v>10</v>
      </c>
      <c r="B16" t="s">
        <v>36</v>
      </c>
      <c r="C16">
        <v>54276118</v>
      </c>
      <c r="D16">
        <f t="shared" si="1"/>
        <v>54315782</v>
      </c>
      <c r="E16">
        <f t="shared" si="0"/>
        <v>39.664999999999999</v>
      </c>
      <c r="F16" t="s">
        <v>60</v>
      </c>
      <c r="G16" t="s">
        <v>167</v>
      </c>
      <c r="H16" s="1" t="s">
        <v>94</v>
      </c>
      <c r="I16" t="s">
        <v>60</v>
      </c>
      <c r="J16" t="s">
        <v>123</v>
      </c>
      <c r="K16" s="1">
        <v>1</v>
      </c>
      <c r="L16" s="1">
        <v>0</v>
      </c>
    </row>
    <row r="17" spans="1:12" x14ac:dyDescent="0.2">
      <c r="A17">
        <v>10</v>
      </c>
      <c r="B17" t="s">
        <v>37</v>
      </c>
      <c r="C17">
        <v>54315783</v>
      </c>
      <c r="D17">
        <f t="shared" si="1"/>
        <v>54340702</v>
      </c>
      <c r="E17">
        <f t="shared" si="0"/>
        <v>24.92</v>
      </c>
      <c r="F17" t="s">
        <v>60</v>
      </c>
      <c r="G17" t="s">
        <v>167</v>
      </c>
      <c r="I17" t="s">
        <v>60</v>
      </c>
      <c r="J17" t="s">
        <v>124</v>
      </c>
      <c r="K17" s="1">
        <v>1</v>
      </c>
      <c r="L17" s="1">
        <v>0</v>
      </c>
    </row>
    <row r="18" spans="1:12" x14ac:dyDescent="0.2">
      <c r="A18">
        <v>10</v>
      </c>
      <c r="B18" t="s">
        <v>38</v>
      </c>
      <c r="C18">
        <v>54340703</v>
      </c>
      <c r="D18">
        <f t="shared" si="1"/>
        <v>54378120</v>
      </c>
      <c r="E18">
        <f t="shared" si="0"/>
        <v>37.417999999999999</v>
      </c>
      <c r="F18" t="s">
        <v>60</v>
      </c>
      <c r="G18" t="s">
        <v>168</v>
      </c>
      <c r="H18" s="1" t="s">
        <v>94</v>
      </c>
      <c r="I18" t="s">
        <v>60</v>
      </c>
      <c r="J18" t="s">
        <v>125</v>
      </c>
      <c r="K18" s="1">
        <v>1</v>
      </c>
      <c r="L18" s="1">
        <v>0</v>
      </c>
    </row>
    <row r="19" spans="1:12" x14ac:dyDescent="0.2">
      <c r="A19">
        <v>10</v>
      </c>
      <c r="B19" t="s">
        <v>39</v>
      </c>
      <c r="C19">
        <v>54378121</v>
      </c>
      <c r="D19">
        <f t="shared" si="1"/>
        <v>55429308</v>
      </c>
      <c r="E19">
        <f t="shared" si="0"/>
        <v>1051.1880000000001</v>
      </c>
      <c r="F19" t="s">
        <v>60</v>
      </c>
      <c r="G19" t="s">
        <v>169</v>
      </c>
      <c r="I19" t="s">
        <v>88</v>
      </c>
      <c r="J19" t="s">
        <v>126</v>
      </c>
      <c r="K19" s="1">
        <v>1</v>
      </c>
      <c r="L19" s="1">
        <v>1</v>
      </c>
    </row>
    <row r="20" spans="1:12" x14ac:dyDescent="0.2">
      <c r="A20">
        <v>10</v>
      </c>
      <c r="B20" t="s">
        <v>40</v>
      </c>
      <c r="C20">
        <v>55429309</v>
      </c>
      <c r="D20">
        <f t="shared" si="1"/>
        <v>55444307</v>
      </c>
      <c r="E20">
        <f t="shared" si="0"/>
        <v>14.999000000000001</v>
      </c>
      <c r="F20" t="s">
        <v>54</v>
      </c>
      <c r="G20" t="s">
        <v>167</v>
      </c>
      <c r="H20" s="1" t="s">
        <v>94</v>
      </c>
      <c r="I20" t="s">
        <v>54</v>
      </c>
      <c r="J20" t="s">
        <v>120</v>
      </c>
      <c r="K20" s="1">
        <v>1</v>
      </c>
      <c r="L20" s="1">
        <v>1</v>
      </c>
    </row>
    <row r="21" spans="1:12" x14ac:dyDescent="0.2">
      <c r="A21">
        <v>10</v>
      </c>
      <c r="B21" t="s">
        <v>41</v>
      </c>
      <c r="C21">
        <v>55444308</v>
      </c>
      <c r="D21">
        <f t="shared" si="1"/>
        <v>55481914</v>
      </c>
      <c r="E21">
        <f t="shared" si="0"/>
        <v>37.606999999999999</v>
      </c>
      <c r="F21" t="s">
        <v>54</v>
      </c>
      <c r="G21" t="s">
        <v>54</v>
      </c>
      <c r="H21" s="1" t="s">
        <v>153</v>
      </c>
      <c r="I21" t="s">
        <v>54</v>
      </c>
      <c r="J21" t="s">
        <v>127</v>
      </c>
      <c r="K21" s="1">
        <v>1</v>
      </c>
      <c r="L21" s="9">
        <v>1</v>
      </c>
    </row>
    <row r="22" spans="1:12" x14ac:dyDescent="0.2">
      <c r="A22">
        <v>10</v>
      </c>
      <c r="B22" t="s">
        <v>42</v>
      </c>
      <c r="C22">
        <v>55481915</v>
      </c>
      <c r="D22">
        <f t="shared" si="1"/>
        <v>55508209</v>
      </c>
      <c r="E22">
        <f t="shared" si="0"/>
        <v>26.295000000000002</v>
      </c>
      <c r="F22" t="s">
        <v>54</v>
      </c>
      <c r="G22" t="s">
        <v>167</v>
      </c>
      <c r="H22" s="1" t="s">
        <v>94</v>
      </c>
      <c r="I22" t="s">
        <v>54</v>
      </c>
      <c r="J22" t="s">
        <v>125</v>
      </c>
      <c r="K22" s="1">
        <v>1</v>
      </c>
      <c r="L22" s="1">
        <v>1</v>
      </c>
    </row>
    <row r="23" spans="1:12" x14ac:dyDescent="0.2">
      <c r="A23">
        <v>10</v>
      </c>
      <c r="B23" t="s">
        <v>43</v>
      </c>
      <c r="C23">
        <v>55508210</v>
      </c>
      <c r="D23">
        <f t="shared" si="1"/>
        <v>55936316</v>
      </c>
      <c r="E23">
        <f t="shared" si="0"/>
        <v>428.10700000000003</v>
      </c>
      <c r="F23" t="s">
        <v>54</v>
      </c>
      <c r="G23" t="s">
        <v>54</v>
      </c>
      <c r="H23" s="1" t="s">
        <v>153</v>
      </c>
      <c r="I23" t="s">
        <v>182</v>
      </c>
      <c r="J23" t="s">
        <v>128</v>
      </c>
      <c r="K23" s="9">
        <v>1</v>
      </c>
      <c r="L23" s="1">
        <v>1</v>
      </c>
    </row>
    <row r="24" spans="1:12" x14ac:dyDescent="0.2">
      <c r="A24">
        <v>10</v>
      </c>
      <c r="B24" t="s">
        <v>44</v>
      </c>
      <c r="C24">
        <v>55936317</v>
      </c>
      <c r="D24">
        <f t="shared" si="1"/>
        <v>55968259</v>
      </c>
      <c r="E24">
        <f t="shared" si="0"/>
        <v>31.943000000000001</v>
      </c>
      <c r="F24" t="s">
        <v>54</v>
      </c>
      <c r="G24" t="s">
        <v>167</v>
      </c>
      <c r="H24" s="1" t="s">
        <v>94</v>
      </c>
      <c r="I24" t="s">
        <v>54</v>
      </c>
      <c r="J24" t="s">
        <v>54</v>
      </c>
      <c r="K24" s="1">
        <v>1</v>
      </c>
      <c r="L24" s="1">
        <v>0</v>
      </c>
    </row>
    <row r="25" spans="1:12" x14ac:dyDescent="0.2">
      <c r="A25">
        <v>10</v>
      </c>
      <c r="B25" t="s">
        <v>45</v>
      </c>
      <c r="C25">
        <v>55968260</v>
      </c>
      <c r="D25">
        <f t="shared" si="1"/>
        <v>57854781</v>
      </c>
      <c r="E25">
        <f t="shared" si="0"/>
        <v>1886.5219999999999</v>
      </c>
      <c r="F25" t="s">
        <v>54</v>
      </c>
      <c r="G25" t="s">
        <v>54</v>
      </c>
      <c r="H25" s="1" t="s">
        <v>153</v>
      </c>
      <c r="I25" t="s">
        <v>165</v>
      </c>
      <c r="J25" t="s">
        <v>126</v>
      </c>
      <c r="K25" s="1">
        <v>1</v>
      </c>
      <c r="L25" s="1">
        <v>1</v>
      </c>
    </row>
    <row r="26" spans="1:12" x14ac:dyDescent="0.2">
      <c r="A26">
        <v>10</v>
      </c>
      <c r="B26" t="s">
        <v>46</v>
      </c>
      <c r="C26">
        <v>57854782</v>
      </c>
      <c r="D26">
        <f t="shared" si="1"/>
        <v>57866072</v>
      </c>
      <c r="E26">
        <f t="shared" si="0"/>
        <v>11.291</v>
      </c>
      <c r="F26" t="s">
        <v>54</v>
      </c>
      <c r="G26" t="s">
        <v>167</v>
      </c>
      <c r="H26" s="1" t="s">
        <v>94</v>
      </c>
      <c r="I26" t="s">
        <v>54</v>
      </c>
      <c r="J26" t="s">
        <v>129</v>
      </c>
      <c r="K26" s="1">
        <v>1</v>
      </c>
      <c r="L26" s="1">
        <v>1</v>
      </c>
    </row>
    <row r="27" spans="1:12" x14ac:dyDescent="0.2">
      <c r="A27">
        <v>10</v>
      </c>
      <c r="B27" t="s">
        <v>47</v>
      </c>
      <c r="C27">
        <v>57866073</v>
      </c>
      <c r="D27">
        <f t="shared" si="1"/>
        <v>58394858</v>
      </c>
      <c r="E27">
        <f t="shared" si="0"/>
        <v>528.78599999999994</v>
      </c>
      <c r="F27" t="s">
        <v>54</v>
      </c>
      <c r="G27" t="s">
        <v>167</v>
      </c>
      <c r="I27" t="s">
        <v>89</v>
      </c>
      <c r="J27" t="s">
        <v>122</v>
      </c>
      <c r="K27" s="1">
        <v>1</v>
      </c>
      <c r="L27" s="9">
        <v>1</v>
      </c>
    </row>
    <row r="28" spans="1:12" x14ac:dyDescent="0.2">
      <c r="A28">
        <v>10</v>
      </c>
      <c r="B28" t="s">
        <v>48</v>
      </c>
      <c r="C28">
        <v>58394859</v>
      </c>
      <c r="D28">
        <f t="shared" si="1"/>
        <v>58465105</v>
      </c>
      <c r="E28">
        <f t="shared" si="0"/>
        <v>70.247</v>
      </c>
      <c r="F28" t="s">
        <v>61</v>
      </c>
      <c r="G28" t="s">
        <v>54</v>
      </c>
      <c r="H28" s="1" t="s">
        <v>94</v>
      </c>
      <c r="I28" t="s">
        <v>61</v>
      </c>
      <c r="J28" t="s">
        <v>124</v>
      </c>
      <c r="K28" s="1">
        <v>1</v>
      </c>
      <c r="L28" s="1">
        <v>1</v>
      </c>
    </row>
    <row r="29" spans="1:12" x14ac:dyDescent="0.2">
      <c r="A29">
        <v>10</v>
      </c>
      <c r="B29" t="s">
        <v>49</v>
      </c>
      <c r="C29">
        <v>58465106</v>
      </c>
      <c r="D29">
        <v>133797422</v>
      </c>
      <c r="E29">
        <f t="shared" si="0"/>
        <v>75332.316999999995</v>
      </c>
      <c r="F29" t="s">
        <v>54</v>
      </c>
      <c r="G29" t="s">
        <v>167</v>
      </c>
      <c r="I29" t="s">
        <v>84</v>
      </c>
      <c r="J29" t="s">
        <v>130</v>
      </c>
      <c r="K29" s="1" t="s">
        <v>84</v>
      </c>
      <c r="L29" s="1" t="s">
        <v>84</v>
      </c>
    </row>
    <row r="30" spans="1:12" x14ac:dyDescent="0.2">
      <c r="A30">
        <v>14</v>
      </c>
      <c r="B30" t="s">
        <v>51</v>
      </c>
      <c r="C30">
        <v>1</v>
      </c>
      <c r="D30">
        <f>C31-1</f>
        <v>103527762</v>
      </c>
      <c r="E30">
        <f t="shared" si="0"/>
        <v>103527.762</v>
      </c>
      <c r="F30" t="s">
        <v>84</v>
      </c>
      <c r="G30" t="s">
        <v>84</v>
      </c>
      <c r="I30" t="s">
        <v>84</v>
      </c>
      <c r="J30" t="s">
        <v>84</v>
      </c>
      <c r="K30" s="1">
        <v>1</v>
      </c>
      <c r="L30" s="1">
        <v>1</v>
      </c>
    </row>
    <row r="31" spans="1:12" x14ac:dyDescent="0.2">
      <c r="A31">
        <v>14</v>
      </c>
      <c r="B31" t="s">
        <v>52</v>
      </c>
      <c r="C31">
        <v>103527763</v>
      </c>
      <c r="D31">
        <f>C32-1</f>
        <v>103559220</v>
      </c>
      <c r="E31">
        <f t="shared" si="0"/>
        <v>31.457999999999998</v>
      </c>
      <c r="F31" t="s">
        <v>54</v>
      </c>
      <c r="G31" t="s">
        <v>54</v>
      </c>
      <c r="H31" s="1" t="s">
        <v>94</v>
      </c>
      <c r="I31" t="s">
        <v>92</v>
      </c>
      <c r="J31" t="s">
        <v>131</v>
      </c>
      <c r="K31" s="1">
        <v>1</v>
      </c>
      <c r="L31" s="1">
        <v>1</v>
      </c>
    </row>
    <row r="32" spans="1:12" x14ac:dyDescent="0.2">
      <c r="A32">
        <v>14</v>
      </c>
      <c r="B32" t="s">
        <v>53</v>
      </c>
      <c r="C32">
        <v>103559221</v>
      </c>
      <c r="D32">
        <v>107043718</v>
      </c>
      <c r="E32">
        <f t="shared" si="0"/>
        <v>3484.498</v>
      </c>
      <c r="F32" t="s">
        <v>62</v>
      </c>
      <c r="G32" t="s">
        <v>54</v>
      </c>
      <c r="I32" t="s">
        <v>84</v>
      </c>
      <c r="J32" t="s">
        <v>132</v>
      </c>
      <c r="K32" s="1" t="s">
        <v>84</v>
      </c>
      <c r="L32" s="1" t="s">
        <v>84</v>
      </c>
    </row>
    <row r="34" spans="1:12" x14ac:dyDescent="0.2">
      <c r="A34" t="s">
        <v>84</v>
      </c>
      <c r="B34" t="s">
        <v>158</v>
      </c>
      <c r="J34" s="8" t="s">
        <v>178</v>
      </c>
      <c r="K34">
        <f>SUM(K2:K32)</f>
        <v>28</v>
      </c>
      <c r="L34">
        <f>SUM(L2:L32)</f>
        <v>22</v>
      </c>
    </row>
    <row r="35" spans="1:12" x14ac:dyDescent="0.2">
      <c r="A35" s="7" t="s">
        <v>176</v>
      </c>
      <c r="B35" t="s">
        <v>177</v>
      </c>
      <c r="C35" s="2"/>
      <c r="J35" s="8" t="s">
        <v>179</v>
      </c>
      <c r="K35">
        <f>K34/28*100</f>
        <v>100</v>
      </c>
      <c r="L35">
        <f>L34/28*100</f>
        <v>78.571428571428569</v>
      </c>
    </row>
    <row r="36" spans="1:12" x14ac:dyDescent="0.2">
      <c r="J36" s="8" t="s">
        <v>180</v>
      </c>
      <c r="K36">
        <f>SUM(K2,K3,K5,K7,K9,K10,K11,K12,K14,K15,K16,K17,K18,K19,K20,K21,K22,K24,K25,K26,K27,K28,K30,K31)</f>
        <v>24</v>
      </c>
      <c r="L36">
        <f>SUM(L2,L3,L5,L6,L7,L8,L9,L10,L11,L12,L14,L15,L16,L17,L18,L19,L21,L22,L23,L24,L25,L26,L28,L30,L31)</f>
        <v>19</v>
      </c>
    </row>
    <row r="37" spans="1:12" x14ac:dyDescent="0.2">
      <c r="J37" s="8" t="s">
        <v>181</v>
      </c>
      <c r="K37">
        <f>24/28*100</f>
        <v>85.714285714285708</v>
      </c>
      <c r="L37">
        <f>19/28*100</f>
        <v>67.857142857142861</v>
      </c>
    </row>
    <row r="38" spans="1:12" x14ac:dyDescent="0.2">
      <c r="B38" s="12"/>
      <c r="C38" s="12"/>
    </row>
    <row r="39" spans="1:12" x14ac:dyDescent="0.2">
      <c r="B39" s="12"/>
      <c r="C39" s="12"/>
    </row>
    <row r="40" spans="1:12" x14ac:dyDescent="0.2">
      <c r="B40" s="12"/>
      <c r="C40" s="12"/>
    </row>
  </sheetData>
  <pageMargins left="0.7" right="0.7" top="0.75" bottom="0.75" header="0.3" footer="0.3"/>
  <pageSetup paperSize="9" scale="66" fitToHeight="3" orientation="landscape" horizontalDpi="0" verticalDpi="0"/>
  <headerFooter>
    <oddHeader>&amp;C&amp;"Calibri,Regular"&amp;K000000Table S03_fragments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S1_t(9,10)</vt:lpstr>
      <vt:lpstr>S2_MYT1L</vt:lpstr>
      <vt:lpstr>S3_Mowat-Wilson</vt:lpstr>
      <vt:lpstr>S4_TRIP</vt:lpstr>
      <vt:lpstr>S5_t(2,7)</vt:lpstr>
      <vt:lpstr>S6_infertility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dcterms:created xsi:type="dcterms:W3CDTF">2023-02-25T10:30:50Z</dcterms:created>
  <dcterms:modified xsi:type="dcterms:W3CDTF">2024-07-03T18:17:42Z</dcterms:modified>
</cp:coreProperties>
</file>